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spaldo\EDO\S_PlanAnticorrupciónAtencionCiudadano\2025\Planes Estratégicos 2025\"/>
    </mc:Choice>
  </mc:AlternateContent>
  <xr:revisionPtr revIDLastSave="0" documentId="13_ncr:1_{AA611F9C-096E-4AA2-8B85-074E60FDAAD7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Plan Anual" sheetId="2" r:id="rId1"/>
    <sheet name="Avance" sheetId="3" r:id="rId2"/>
    <sheet name="Seguimiento" sheetId="4" r:id="rId3"/>
  </sheets>
  <definedNames>
    <definedName name="_xlnm._FilterDatabase" localSheetId="0" hidden="1">'Plan Anual'!$A$5:$I$85</definedName>
    <definedName name="_xlnm.Print_Area" localSheetId="0">'Plan Anual'!$A$1:$BE$98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8" i="2" l="1"/>
  <c r="Q89" i="2" l="1"/>
  <c r="Q88" i="2"/>
  <c r="F91" i="2"/>
  <c r="F92" i="2"/>
  <c r="BF32" i="2" l="1"/>
  <c r="J88" i="2" l="1"/>
  <c r="J91" i="2" s="1"/>
  <c r="J89" i="2"/>
  <c r="J92" i="2" s="1"/>
  <c r="J20" i="3" l="1"/>
  <c r="BF21" i="2"/>
  <c r="BE89" i="2"/>
  <c r="BE88" i="2"/>
  <c r="BD89" i="2"/>
  <c r="BD88" i="2"/>
  <c r="BC89" i="2"/>
  <c r="BC88" i="2"/>
  <c r="BB89" i="2"/>
  <c r="BB88" i="2"/>
  <c r="K88" i="2"/>
  <c r="K91" i="2" s="1"/>
  <c r="L88" i="2"/>
  <c r="M88" i="2"/>
  <c r="N88" i="2"/>
  <c r="O88" i="2"/>
  <c r="P88" i="2"/>
  <c r="R88" i="2"/>
  <c r="S88" i="2"/>
  <c r="T88" i="2"/>
  <c r="V88" i="2"/>
  <c r="W88" i="2"/>
  <c r="X88" i="2"/>
  <c r="Y88" i="2"/>
  <c r="Z88" i="2"/>
  <c r="AA88" i="2"/>
  <c r="AB88" i="2"/>
  <c r="AC88" i="2"/>
  <c r="AD88" i="2"/>
  <c r="AE88" i="2"/>
  <c r="AF88" i="2"/>
  <c r="AH88" i="2"/>
  <c r="AI88" i="2"/>
  <c r="AJ88" i="2"/>
  <c r="AK88" i="2"/>
  <c r="AL88" i="2"/>
  <c r="AM88" i="2"/>
  <c r="AN88" i="2"/>
  <c r="AO88" i="2"/>
  <c r="AP88" i="2"/>
  <c r="AQ88" i="2"/>
  <c r="AS88" i="2"/>
  <c r="AT88" i="2"/>
  <c r="AU88" i="2"/>
  <c r="AV88" i="2"/>
  <c r="AW88" i="2"/>
  <c r="AX88" i="2"/>
  <c r="AY88" i="2"/>
  <c r="AZ88" i="2"/>
  <c r="BA88" i="2"/>
  <c r="K89" i="2"/>
  <c r="K92" i="2" s="1"/>
  <c r="L89" i="2"/>
  <c r="M89" i="2"/>
  <c r="N89" i="2"/>
  <c r="O89" i="2"/>
  <c r="P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H89" i="2"/>
  <c r="AI89" i="2"/>
  <c r="AJ89" i="2"/>
  <c r="AK89" i="2"/>
  <c r="AL89" i="2"/>
  <c r="AM89" i="2"/>
  <c r="AN89" i="2"/>
  <c r="AO89" i="2"/>
  <c r="AP89" i="2"/>
  <c r="AQ89" i="2"/>
  <c r="AS89" i="2"/>
  <c r="AT89" i="2"/>
  <c r="AU89" i="2"/>
  <c r="AV89" i="2"/>
  <c r="AW89" i="2"/>
  <c r="AX89" i="2"/>
  <c r="AY89" i="2"/>
  <c r="AZ89" i="2"/>
  <c r="BA89" i="2"/>
  <c r="K4" i="2"/>
  <c r="AR89" i="2"/>
  <c r="AR88" i="2"/>
  <c r="L4" i="2" l="1"/>
  <c r="M4" i="2" s="1"/>
  <c r="N4" i="2" s="1"/>
  <c r="J21" i="3" s="1"/>
  <c r="L91" i="2"/>
  <c r="M91" i="2" s="1"/>
  <c r="N91" i="2" s="1"/>
  <c r="O91" i="2" s="1"/>
  <c r="P91" i="2" s="1"/>
  <c r="Q91" i="2" s="1"/>
  <c r="R91" i="2" s="1"/>
  <c r="L92" i="2"/>
  <c r="M92" i="2" s="1"/>
  <c r="O4" i="2" l="1"/>
  <c r="F20" i="3"/>
  <c r="G20" i="3"/>
  <c r="N92" i="2"/>
  <c r="O92" i="2" s="1"/>
  <c r="P92" i="2" s="1"/>
  <c r="Q92" i="2" s="1"/>
  <c r="S91" i="2"/>
  <c r="T91" i="2" s="1"/>
  <c r="U91" i="2" s="1"/>
  <c r="P4" i="2" l="1"/>
  <c r="Q4" i="2" s="1"/>
  <c r="R4" i="2" s="1"/>
  <c r="R92" i="2"/>
  <c r="S92" i="2" s="1"/>
  <c r="T92" i="2" s="1"/>
  <c r="U92" i="2" s="1"/>
  <c r="V92" i="2" s="1"/>
  <c r="W92" i="2" s="1"/>
  <c r="X92" i="2" s="1"/>
  <c r="Y92" i="2" s="1"/>
  <c r="V91" i="2"/>
  <c r="W91" i="2" s="1"/>
  <c r="X91" i="2" s="1"/>
  <c r="Y91" i="2" s="1"/>
  <c r="S4" i="2" l="1"/>
  <c r="J22" i="3"/>
  <c r="Z92" i="2"/>
  <c r="AA92" i="2" s="1"/>
  <c r="AB92" i="2" s="1"/>
  <c r="AC92" i="2" s="1"/>
  <c r="Z91" i="2"/>
  <c r="AA91" i="2" s="1"/>
  <c r="AB91" i="2" s="1"/>
  <c r="AC91" i="2" s="1"/>
  <c r="F21" i="3" l="1"/>
  <c r="G21" i="3"/>
  <c r="T4" i="2"/>
  <c r="U4" i="2" s="1"/>
  <c r="V4" i="2" s="1"/>
  <c r="AD91" i="2"/>
  <c r="AE91" i="2" s="1"/>
  <c r="AF91" i="2" s="1"/>
  <c r="AD92" i="2"/>
  <c r="AE92" i="2" s="1"/>
  <c r="AF92" i="2" s="1"/>
  <c r="W4" i="2" l="1"/>
  <c r="X4" i="2" s="1"/>
  <c r="Y4" i="2" s="1"/>
  <c r="Z4" i="2" s="1"/>
  <c r="J23" i="3"/>
  <c r="G22" i="3" l="1"/>
  <c r="F22" i="3"/>
  <c r="AA4" i="2"/>
  <c r="J24" i="3"/>
  <c r="F23" i="3" s="1"/>
  <c r="AB4" i="2" l="1"/>
  <c r="AC4" i="2" s="1"/>
  <c r="AD4" i="2" s="1"/>
  <c r="G23" i="3"/>
  <c r="AE4" i="2" l="1"/>
  <c r="AF4" i="2" s="1"/>
  <c r="AG4" i="2" s="1"/>
  <c r="AH4" i="2" s="1"/>
  <c r="J25" i="3"/>
  <c r="G24" i="3" l="1"/>
  <c r="F24" i="3"/>
  <c r="E20" i="3"/>
  <c r="J26" i="3"/>
  <c r="AI4" i="2"/>
  <c r="AJ4" i="2" s="1"/>
  <c r="AK4" i="2" s="1"/>
  <c r="AL4" i="2" s="1"/>
  <c r="AM4" i="2" l="1"/>
  <c r="AN4" i="2" s="1"/>
  <c r="AO4" i="2" s="1"/>
  <c r="AP4" i="2" s="1"/>
  <c r="J27" i="3"/>
  <c r="B21" i="3"/>
  <c r="D20" i="3"/>
  <c r="H20" i="3" s="1"/>
  <c r="E21" i="3" l="1"/>
  <c r="D21" i="3" s="1"/>
  <c r="H21" i="3" s="1"/>
  <c r="J28" i="3"/>
  <c r="AQ4" i="2"/>
  <c r="AR4" i="2" s="1"/>
  <c r="AS4" i="2" s="1"/>
  <c r="AT4" i="2" s="1"/>
  <c r="J29" i="3" l="1"/>
  <c r="AU4" i="2"/>
  <c r="AV4" i="2" s="1"/>
  <c r="AW4" i="2" s="1"/>
  <c r="AX4" i="2" s="1"/>
  <c r="B22" i="3"/>
  <c r="E22" i="3" l="1"/>
  <c r="D22" i="3" s="1"/>
  <c r="H22" i="3" s="1"/>
  <c r="AY4" i="2"/>
  <c r="AZ4" i="2" s="1"/>
  <c r="BA4" i="2" s="1"/>
  <c r="BB4" i="2" s="1"/>
  <c r="J30" i="3"/>
  <c r="AG89" i="2"/>
  <c r="AG92" i="2" s="1"/>
  <c r="AH92" i="2" s="1"/>
  <c r="AI92" i="2" s="1"/>
  <c r="AJ92" i="2" s="1"/>
  <c r="AK92" i="2" s="1"/>
  <c r="AG88" i="2"/>
  <c r="AG91" i="2" s="1"/>
  <c r="R12" i="3" l="1"/>
  <c r="BC4" i="2"/>
  <c r="BD4" i="2" s="1"/>
  <c r="BE4" i="2" s="1"/>
  <c r="J32" i="3" s="1"/>
  <c r="J31" i="3"/>
  <c r="B23" i="3"/>
  <c r="F25" i="3"/>
  <c r="G26" i="3"/>
  <c r="AL92" i="2"/>
  <c r="AM92" i="2" s="1"/>
  <c r="AN92" i="2" s="1"/>
  <c r="AO92" i="2" s="1"/>
  <c r="G25" i="3"/>
  <c r="AH91" i="2"/>
  <c r="AI91" i="2" s="1"/>
  <c r="AJ91" i="2" s="1"/>
  <c r="AK91" i="2" s="1"/>
  <c r="E23" i="3" l="1"/>
  <c r="D23" i="3" s="1"/>
  <c r="H23" i="3" s="1"/>
  <c r="AL91" i="2"/>
  <c r="AM91" i="2" s="1"/>
  <c r="AN91" i="2" s="1"/>
  <c r="AO91" i="2" s="1"/>
  <c r="F26" i="3"/>
  <c r="AP92" i="2"/>
  <c r="AQ92" i="2" s="1"/>
  <c r="AR92" i="2" s="1"/>
  <c r="AS92" i="2" s="1"/>
  <c r="G27" i="3"/>
  <c r="B24" i="3" l="1"/>
  <c r="F27" i="3"/>
  <c r="AP91" i="2"/>
  <c r="AQ91" i="2" s="1"/>
  <c r="AR91" i="2" s="1"/>
  <c r="AS91" i="2" s="1"/>
  <c r="G28" i="3"/>
  <c r="AT92" i="2"/>
  <c r="AU92" i="2" s="1"/>
  <c r="AV92" i="2" s="1"/>
  <c r="AW92" i="2" s="1"/>
  <c r="E24" i="3" l="1"/>
  <c r="D24" i="3" s="1"/>
  <c r="H24" i="3" s="1"/>
  <c r="F28" i="3"/>
  <c r="AT91" i="2"/>
  <c r="AU91" i="2" s="1"/>
  <c r="AV91" i="2" s="1"/>
  <c r="AW91" i="2" s="1"/>
  <c r="G29" i="3"/>
  <c r="AX92" i="2"/>
  <c r="AY92" i="2" s="1"/>
  <c r="AZ92" i="2" s="1"/>
  <c r="BA92" i="2" s="1"/>
  <c r="R6" i="3" s="1"/>
  <c r="B25" i="3" l="1"/>
  <c r="E25" i="3" s="1"/>
  <c r="AX91" i="2"/>
  <c r="AY91" i="2" s="1"/>
  <c r="AZ91" i="2" s="1"/>
  <c r="BA91" i="2" s="1"/>
  <c r="F29" i="3"/>
  <c r="BB92" i="2"/>
  <c r="BC92" i="2" s="1"/>
  <c r="BD92" i="2" s="1"/>
  <c r="G30" i="3"/>
  <c r="B26" i="3" l="1"/>
  <c r="E26" i="3" s="1"/>
  <c r="D25" i="3"/>
  <c r="H25" i="3" s="1"/>
  <c r="F30" i="3"/>
  <c r="BB91" i="2"/>
  <c r="BC91" i="2" s="1"/>
  <c r="BD91" i="2" s="1"/>
  <c r="G31" i="3"/>
  <c r="G32" i="3" s="1"/>
  <c r="BE92" i="2"/>
  <c r="B27" i="3" l="1"/>
  <c r="D26" i="3"/>
  <c r="H26" i="3" s="1"/>
  <c r="F31" i="3"/>
  <c r="BE91" i="2"/>
  <c r="M20" i="3" s="1"/>
  <c r="M21" i="3" s="1"/>
  <c r="E27" i="3" l="1"/>
  <c r="D27" i="3" s="1"/>
  <c r="H27" i="3" s="1"/>
  <c r="F32" i="3"/>
  <c r="H32" i="3" s="1"/>
  <c r="O20" i="3"/>
  <c r="O21" i="3" s="1"/>
  <c r="B28" i="3" l="1"/>
  <c r="E28" i="3" l="1"/>
  <c r="D28" i="3" s="1"/>
  <c r="H28" i="3" s="1"/>
  <c r="B29" i="3" l="1"/>
  <c r="E29" i="3" l="1"/>
  <c r="B30" i="3" s="1"/>
  <c r="E30" i="3" l="1"/>
  <c r="D30" i="3" s="1"/>
  <c r="H30" i="3" s="1"/>
  <c r="D29" i="3"/>
  <c r="H29" i="3" s="1"/>
  <c r="B31" i="3" l="1"/>
  <c r="D31" i="3" s="1"/>
  <c r="H31" i="3" s="1"/>
  <c r="E32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tc={A6163ED9-A48F-4FD5-BCEC-40EB443B68B7}</author>
    <author>tc={443E685A-AC52-4E2C-B718-3B1986508B68}</author>
    <author>tc={0B6D0DCC-9CC2-4303-9953-AAC7294D5757}</author>
    <author>tc={D3B8B23D-6DF4-4C44-A4DC-8C65D7836282}</author>
    <author>tc={2B06C4DF-5EDE-4D37-BAF5-806E7B8A61BC}</author>
  </authors>
  <commentList>
    <comment ref="Q11" authorId="0" shapeId="0" xr:uid="{A6163ED9-A48F-4FD5-BCEC-40EB443B68B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Plan anual 2024 cierre y plan anual 2025, Plan de formación 2025</t>
      </text>
    </comment>
    <comment ref="U11" authorId="1" shapeId="0" xr:uid="{443E685A-AC52-4E2C-B718-3B1986508B6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Rendición de cuentas 2024.
Mediciones Higiénicas resultados</t>
      </text>
    </comment>
    <comment ref="Y11" authorId="2" shapeId="0" xr:uid="{0B6D0DCC-9CC2-4303-9953-AAC7294D575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Resultados encuesta riesgo psicosicial</t>
      </text>
    </comment>
    <comment ref="AC11" authorId="3" shapeId="0" xr:uid="{D3B8B23D-6DF4-4C44-A4DC-8C65D783628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Revisión por la dirección.</t>
      </text>
    </comment>
    <comment ref="AK42" authorId="4" shapeId="0" xr:uid="{2B06C4DF-5EDE-4D37-BAF5-806E7B8A61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Andres Felipe revisara con la Jefe Paula la nueva plaza para un P2 para realizar la redistribución de actividades en el equipo.</t>
      </text>
    </comment>
  </commentList>
</comments>
</file>

<file path=xl/sharedStrings.xml><?xml version="1.0" encoding="utf-8"?>
<sst xmlns="http://schemas.openxmlformats.org/spreadsheetml/2006/main" count="479" uniqueCount="195">
  <si>
    <t>SISTEMA DE GESTION DE SALUD Y SEGURIDAD EN EL TRABAJO
PLAN ANUAL DE TRABAJO 2025</t>
  </si>
  <si>
    <t>1. Identificar los peligros, evaluar y valorar los riesgos y establecer los respectivos controles para la prevención de accidentes y enfermedades laborales.
2. Garantizar el cumplimiento de los requisitos establecidos en el Decreto 1072 de 2015 Capitulo 6 Art 2.2.4.6.20, 2.2.4.6.21 y 2.2.4.6.22
3. Vigilar y monitorear el estado de salud de los trabajadores asociado con factores de riesgo ocupacional.
4. Responder pronta y efectivamente ante situaciones de emergencia o accidentes que resulten en la operación.</t>
  </si>
  <si>
    <t>AÑO 2024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</si>
  <si>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</si>
  <si>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</si>
  <si>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</si>
  <si>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</si>
  <si>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</si>
  <si>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</si>
  <si>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</si>
  <si>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</si>
  <si>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</si>
  <si>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</si>
  <si>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</si>
  <si>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</si>
  <si>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</si>
  <si>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Semana</t>
  </si>
  <si>
    <t>Ejecución Actividad</t>
  </si>
  <si>
    <t>ACTIVIDAD</t>
  </si>
  <si>
    <t>ALCANCE</t>
  </si>
  <si>
    <t>RESPONSABLE</t>
  </si>
  <si>
    <t>RECURSOS</t>
  </si>
  <si>
    <t>PERIODICIDAD</t>
  </si>
  <si>
    <t>OBJETIVO</t>
  </si>
  <si>
    <t>Inicio</t>
  </si>
  <si>
    <t>Fin</t>
  </si>
  <si>
    <t>CICLO: Planear- Recursos</t>
  </si>
  <si>
    <t>Definición de recursos ARL y Corredor de Seguros/ presupuesto anual SST 2026.</t>
  </si>
  <si>
    <t>Todo el sistema Metro</t>
  </si>
  <si>
    <t>Equipo SST</t>
  </si>
  <si>
    <t>Anual</t>
  </si>
  <si>
    <t>Inducción SST Servidores nuevos y contratistas</t>
  </si>
  <si>
    <t>Servidores nuevos</t>
  </si>
  <si>
    <t>Equipo SST/ Administración Riesgos</t>
  </si>
  <si>
    <t>Humano (metro)</t>
  </si>
  <si>
    <t>Semanal</t>
  </si>
  <si>
    <t>Reinducción SST</t>
  </si>
  <si>
    <t>Definición y seguimiento de plan de capacitación 2025</t>
  </si>
  <si>
    <t>Entrenamiento nuevo Copasst 2024-2026</t>
  </si>
  <si>
    <t>Equipo Copasst</t>
  </si>
  <si>
    <t>Humano (Metro y Comunicaciones)</t>
  </si>
  <si>
    <t>cada 2 años</t>
  </si>
  <si>
    <t>Copasst</t>
  </si>
  <si>
    <t>Definición estrategia de comunicaciones del SGSST</t>
  </si>
  <si>
    <t>Equipo SST/ Comunicaciones</t>
  </si>
  <si>
    <t>Mensual</t>
  </si>
  <si>
    <t>CICLO: Planear - SG - Seguridad y Salud en el Trabajo.</t>
  </si>
  <si>
    <t>Humano (Metro)</t>
  </si>
  <si>
    <t>Evaluación inicial al SGSST (2024)</t>
  </si>
  <si>
    <t>Registro de autoevaluación y planes de mejor del SGSST en pagina del Ministerio de trabajo</t>
  </si>
  <si>
    <t>Margarita Ferrin</t>
  </si>
  <si>
    <t>1,2,3,4</t>
  </si>
  <si>
    <t>Construcción de plan de trabajo SST 2025</t>
  </si>
  <si>
    <t>Trimestral</t>
  </si>
  <si>
    <t>Humano (ARL, Metro, corredor de seguros)</t>
  </si>
  <si>
    <t>Revisión DOFA área</t>
  </si>
  <si>
    <t>Revisión y plan de intervención al diagnostico condiciones de salud</t>
  </si>
  <si>
    <t>Humano (proveedor, Metro)</t>
  </si>
  <si>
    <t xml:space="preserve">Seguimiento recomendaciones medicas </t>
  </si>
  <si>
    <t>A necesidad</t>
  </si>
  <si>
    <t>Investigación de accidentes, incidentes y enfermedades laborales.</t>
  </si>
  <si>
    <t>Planeación, ejecución y seguimiento programa (PVE) osteomuscular 2024</t>
  </si>
  <si>
    <t>Humano (Metro, ARL)</t>
  </si>
  <si>
    <t>Cada 2 meses</t>
  </si>
  <si>
    <t>Planeación, ejecución y seguimiento programa riesgo psicosocial</t>
  </si>
  <si>
    <t>Humano (Metro, ARL, Proveedor)</t>
  </si>
  <si>
    <t>Humano (ARL, Metro, Contrato)</t>
  </si>
  <si>
    <t>Humano (Metro, Contrato)</t>
  </si>
  <si>
    <t>CICLO: Hacer - Gestión de Peligros y riesgos</t>
  </si>
  <si>
    <t>Carolina Amador</t>
  </si>
  <si>
    <t>Programa alturas (ejecución y seguimiento al programa)</t>
  </si>
  <si>
    <t>1, 2, 4</t>
  </si>
  <si>
    <t>Oscar David Ospina</t>
  </si>
  <si>
    <t>Humano (metro, WG)</t>
  </si>
  <si>
    <t>Diario</t>
  </si>
  <si>
    <t>Inspecciones integrales</t>
  </si>
  <si>
    <t>Programa espacios confinados  (ejecución y seguimiento al programa)</t>
  </si>
  <si>
    <t>Programa trabajos en caliente  (ejecución y seguimiento al programa)</t>
  </si>
  <si>
    <t>Humano (ARL, Metro)</t>
  </si>
  <si>
    <t>Gerencia operaciones y mantenimiento</t>
  </si>
  <si>
    <t xml:space="preserve">Gerencia operaciones y mantenimiento </t>
  </si>
  <si>
    <t>Virmaris Vargas</t>
  </si>
  <si>
    <t>Programa Izaje  (ejecución y seguimiento al programa)</t>
  </si>
  <si>
    <t>Humano Metro</t>
  </si>
  <si>
    <t>Intervención riesgos para Teletrabajadores</t>
  </si>
  <si>
    <t>Teletrabajadores</t>
  </si>
  <si>
    <t>Equipo SST/Calidad de Vida</t>
  </si>
  <si>
    <t>CICLO: Hacer - Estrategia Ruta Cero</t>
  </si>
  <si>
    <t>Seguridad basada en el comportamiento</t>
  </si>
  <si>
    <t>CICLO: Hacer - Plan Estratégico de Seguridad Vial</t>
  </si>
  <si>
    <t>Comité Seguridad vial</t>
  </si>
  <si>
    <t>Viviana Osorio</t>
  </si>
  <si>
    <t>Humano (ARL)</t>
  </si>
  <si>
    <t>Inspección y actualización de rutas de evacuación en las diferentes instalaciones de la empresa.</t>
  </si>
  <si>
    <t>Coordinar la realización de las simulaciones y simulacros asociados al plan de emergencias del Sistema Metro con personal interno de las diferentes áreas.</t>
  </si>
  <si>
    <t>Formación coordinadores de evacuación</t>
  </si>
  <si>
    <t>Diseño procedimientos operativos normalizados (PON)</t>
  </si>
  <si>
    <t>Humano (Metro, Emermedica, Impleseg)</t>
  </si>
  <si>
    <t>Cuerpos de Bomberos</t>
  </si>
  <si>
    <t>Bimensual</t>
  </si>
  <si>
    <t>Humano (Metro) contrato</t>
  </si>
  <si>
    <t>Humano (Metro) ARL</t>
  </si>
  <si>
    <t>CICLO: Verificar - Verificación del SG-SST</t>
  </si>
  <si>
    <t>Calculo de indicadores mensuales del proceso SGSST y realización informes gerenciales.</t>
  </si>
  <si>
    <t>Realización de auditoria al SG:SST</t>
  </si>
  <si>
    <t>Humano (Metro, contrato)</t>
  </si>
  <si>
    <t>Humano (metro y WG)</t>
  </si>
  <si>
    <t>Seguimiento trimestral equipo SST</t>
  </si>
  <si>
    <t>SGSST</t>
  </si>
  <si>
    <t>CICLO: Actuar - Mejoramiento</t>
  </si>
  <si>
    <t>2, 3</t>
  </si>
  <si>
    <t>Acciones de mejora conforme a los resultados de las auditorias internas y externas.</t>
  </si>
  <si>
    <t>Humano (Metro), herramienta SGM</t>
  </si>
  <si>
    <t>1, 2</t>
  </si>
  <si>
    <t>Plan de mejoramiento (Implementar las medidas y acciones correctivas producto de requerimientos o recomendaciones de autoridades administrativas y de las administradoras de riesgos laborales)</t>
  </si>
  <si>
    <t>Por fase</t>
  </si>
  <si>
    <t>Plan</t>
  </si>
  <si>
    <t>Real</t>
  </si>
  <si>
    <t>Acumulado</t>
  </si>
  <si>
    <t>EJECUTADO</t>
  </si>
  <si>
    <t>PLANEADO</t>
  </si>
  <si>
    <t>p</t>
  </si>
  <si>
    <t>Semana del Proyecto:</t>
  </si>
  <si>
    <t>Fases</t>
  </si>
  <si>
    <t>Total activ.</t>
  </si>
  <si>
    <t>Cumplimiento</t>
  </si>
  <si>
    <t>Diferencia</t>
  </si>
  <si>
    <t>Proyecto</t>
  </si>
  <si>
    <t>SEGUIMIENTO PLAN ANUAL DE TRABAJO 2025</t>
  </si>
  <si>
    <t>SEMESTRE</t>
  </si>
  <si>
    <t>FECHA SEGUIMIENTO</t>
  </si>
  <si>
    <t>OBSERVACION</t>
  </si>
  <si>
    <t>I SEMESTRE 2025</t>
  </si>
  <si>
    <t>II SEMESTRE 2025</t>
  </si>
  <si>
    <t xml:space="preserve">Plan de acción de las brechas identificadas en la encuesta de potenciales organizacionales </t>
  </si>
  <si>
    <t xml:space="preserve">Plan de Trabajo Líderes de Ruta Cero </t>
  </si>
  <si>
    <t xml:space="preserve">Socialización resultados encuesta Potenciales Organizacionales Gerencia Social y de Servicio al Cliente </t>
  </si>
  <si>
    <t xml:space="preserve">Gerencia Social y de Servicio al cliente </t>
  </si>
  <si>
    <t>Programas de Vigilancia Epidemiológica Enfermedades laborales para la prevención en el daño acústico inducido por ruido año 2025.</t>
  </si>
  <si>
    <t>Revisión requisitos pre contractuales oferentes, aliados, clientes y  contratistas año 2025.</t>
  </si>
  <si>
    <t>Seguimiento contratos, aliados y clientes año 2025.</t>
  </si>
  <si>
    <t>Planeación, ejecución y seguimiento Programa promoción de la salud y prevención de la enfermedad de acuerdo con el Diagnostico de condiciones de Salud de 2024.(Programa Te cuidas, Te cuido)</t>
  </si>
  <si>
    <t>Actualización matriz técnica de riesgos laborales</t>
  </si>
  <si>
    <t>Socialización matriz técnica de riesgos laborales</t>
  </si>
  <si>
    <t>Revisión y aprobación procedimiento Matriz Técnica de riesgos laborales</t>
  </si>
  <si>
    <t>Programa riesgo Eléctrico (ejecución y seguimiento al programa)</t>
  </si>
  <si>
    <t>Programa Riesgo Mecánico</t>
  </si>
  <si>
    <t>Programa Energías Peligrosas</t>
  </si>
  <si>
    <t>Programa riesgo químico/ Sistema globalmente armonizado</t>
  </si>
  <si>
    <t>Mediciones ocupacionales, Luxometrías, sonometrías, Dosimetrías, carga Calórica, medición calidad del aire CO2, Sílice, factores de riesgos físicos y químicos.</t>
  </si>
  <si>
    <t>Socialización resultados y grupos de exposición similar (GES) 2023 y 2024 Mediciones ocupacionales, Luxometrías, sonometrías, Dosimetrías, carga Calórica, medición para el factor de riesgo químico y físico.</t>
  </si>
  <si>
    <t>Revisión normas básicas de seguridad (depuración y actualización existentes y nuevas)</t>
  </si>
  <si>
    <t xml:space="preserve">Socialización resultados encuesta Potenciales Organizacionales GOM, UEN Cívica y Almacén </t>
  </si>
  <si>
    <t xml:space="preserve">Implementación de la encuentra Potenciales organizacionales en la gerencia Social y de Servicio al cliente. </t>
  </si>
  <si>
    <t>Conmemoración Semana ruta cero/día mundial SST</t>
  </si>
  <si>
    <t>Implementación plan estratégico de seguridad vial</t>
  </si>
  <si>
    <t>Implementación subprogramas de Gestión PESV</t>
  </si>
  <si>
    <t>Actualización Plan  de Prevención, Preparación y respuesta ante emergencias de las 4 líneas de transporte y patio talleres Bello.</t>
  </si>
  <si>
    <t>Implementación y socialización plan de gestión de riesgos de desastres</t>
  </si>
  <si>
    <t xml:space="preserve">Formación manejo extintores y primeros auxilios, personal operativo de las diferentes áreas </t>
  </si>
  <si>
    <t>Formación a la brigada de emergencias</t>
  </si>
  <si>
    <t>Formación a la brigada de rescate SIWA</t>
  </si>
  <si>
    <t>Revisión por la dirección (Incluir los 24 ítems del D.1072/2015)</t>
  </si>
  <si>
    <t>Divulgación planificación y resultados auditoria al COPASST</t>
  </si>
  <si>
    <t>Humano (Metro, ARL, WTW)</t>
  </si>
  <si>
    <t>COPASST (divulgación cierre plan anual 2024 y plan 2025, rendición de cuentas, revisión por la dirección, mediciones higiénicas, resultados evaluación riesgo psicosocial, plan formación)</t>
  </si>
  <si>
    <t xml:space="preserve">Andrés Felipe Barrientos </t>
  </si>
  <si>
    <t>Revisión y actualización Política SST</t>
  </si>
  <si>
    <t xml:space="preserve">Rendición de cuentas (informes Gerenciales, Comité Directivo, Jefes área) </t>
  </si>
  <si>
    <t>Reunión de seguimiento ARL SURA y UT Corredor de seguros (Validar el cumplimiento de asesores y planes de trabajo del año).</t>
  </si>
  <si>
    <t>Actualización normograma</t>
  </si>
  <si>
    <t>CICLO: Hacer - Gestión de la Salud</t>
  </si>
  <si>
    <t>María Zuleima Ospina</t>
  </si>
  <si>
    <t>Actualización perfil sociodemográfico (de acuerdo a reso 2646 y 0312)</t>
  </si>
  <si>
    <t>Planeación, ejecución y seguimiento de exámenes médicos periódicos</t>
  </si>
  <si>
    <t xml:space="preserve">Reporte de accidentes laborales EPS y actualización caracterización base de accidentalidad </t>
  </si>
  <si>
    <t xml:space="preserve">Realización pruebas aleatorias de alcohol y SPA </t>
  </si>
  <si>
    <t>Humano (Proveedor Colmedicos, Metro), físico de acuerdo a lo requerido para la toma de muestras</t>
  </si>
  <si>
    <t>María Zuleima Ospina/ Oscar David Ospina</t>
  </si>
  <si>
    <t xml:space="preserve">Gestión contrato EPP </t>
  </si>
  <si>
    <t>Procedimiento para la gestión de la Estrategia Ruta Cero</t>
  </si>
  <si>
    <t xml:space="preserve">GOM, UEN Cívica y Almacén </t>
  </si>
  <si>
    <t>Virmaris Vargas/ María Zuleima Ospina/ Viviana Osorio</t>
  </si>
  <si>
    <t>Buses, tranvía, vehículos operativos y maniobras de trenes</t>
  </si>
  <si>
    <t>Buses y tranvía, vehículos operativos y maniobras de trenes</t>
  </si>
  <si>
    <t>Implementación estrategia "Muévete Seguro"</t>
  </si>
  <si>
    <t>CICLO: Hacer - Gestión de amenazas</t>
  </si>
  <si>
    <t>Mónica Montoya/German Borrero</t>
  </si>
  <si>
    <t>Formación a cuerpo de Bomberos del área metropolitana en atención de emergencias en el Metro de Medellín/ estrategias conjuntas para la implementación.</t>
  </si>
  <si>
    <t>Gestión administrativa: Seguimiento contratos, suministro de elementos para atención de primeros auxilios en las diferentes estaciones, Gestionar la ubicación de recursos como DEAS, camillas, extintores entre otros; Acompañamiento a las áreas de la empresa para tratar temas relacionados con emergencias.</t>
  </si>
  <si>
    <t>Seguimiento programas de gestión</t>
  </si>
  <si>
    <t>Verificación lista chequeo R0312 (documentación, seguimientos, etc.)</t>
  </si>
  <si>
    <t>Seguimiento mensual a presupuesto SST 2025 (planificación, ejecución y cierre de contratos)</t>
  </si>
  <si>
    <t>Implementación acciones preventivas y correctivas del SGSST (con base en los resultados de la supervisión, inspecciones, medición de los indicadores del Sistema de Gestión de SST entre otros, y las recomendaciones del COPASST, cuadro de mando).</t>
  </si>
  <si>
    <t>Acciones de mejora conforme a la investigación de accidentes, incidentes y enfermedades laborales.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</si>
</sst>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14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sz val="10"/>
      <color theme="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rgb="FF0070C0"/>
      <name val="Trebuchet MS"/>
      <family val="2"/>
    </font>
    <font>
      <sz val="10"/>
      <color rgb="FFFFFF00"/>
      <name val="Trebuchet MS"/>
      <family val="2"/>
    </font>
    <font>
      <b/>
      <sz val="14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8D8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9" fontId="1" fillId="2" borderId="4" xfId="0" applyNumberFormat="1" applyFont="1" applyFill="1" applyBorder="1" applyAlignment="1">
      <alignment horizontal="center" vertical="center"/>
    </xf>
    <xf numFmtId="9" fontId="1" fillId="4" borderId="1" xfId="0" applyNumberFormat="1" applyFont="1" applyFill="1" applyBorder="1" applyAlignment="1">
      <alignment horizontal="center" vertical="center"/>
    </xf>
    <xf numFmtId="9" fontId="0" fillId="2" borderId="1" xfId="2" applyFont="1" applyFill="1" applyBorder="1"/>
    <xf numFmtId="0" fontId="0" fillId="2" borderId="1" xfId="0" applyFill="1" applyBorder="1"/>
    <xf numFmtId="9" fontId="0" fillId="2" borderId="1" xfId="0" applyNumberFormat="1" applyFill="1" applyBorder="1"/>
    <xf numFmtId="164" fontId="0" fillId="0" borderId="1" xfId="1" applyNumberFormat="1" applyFont="1" applyBorder="1" applyAlignment="1">
      <alignment horizontal="center" vertical="center"/>
    </xf>
    <xf numFmtId="41" fontId="1" fillId="4" borderId="1" xfId="3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41" fontId="7" fillId="2" borderId="0" xfId="0" applyNumberFormat="1" applyFont="1" applyFill="1"/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165" fontId="8" fillId="2" borderId="0" xfId="2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165" fontId="8" fillId="2" borderId="0" xfId="2" applyNumberFormat="1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wrapText="1"/>
    </xf>
    <xf numFmtId="0" fontId="8" fillId="7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0" applyFont="1" applyFill="1" applyBorder="1"/>
    <xf numFmtId="0" fontId="8" fillId="2" borderId="12" xfId="0" applyFont="1" applyFill="1" applyBorder="1"/>
    <xf numFmtId="0" fontId="8" fillId="6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8" fillId="10" borderId="1" xfId="0" applyFont="1" applyFill="1" applyBorder="1" applyAlignment="1">
      <alignment horizontal="left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8" fillId="12" borderId="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/>
    </xf>
    <xf numFmtId="14" fontId="8" fillId="2" borderId="19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13" borderId="1" xfId="0" applyFont="1" applyFill="1" applyBorder="1"/>
    <xf numFmtId="0" fontId="9" fillId="14" borderId="1" xfId="0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left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0" fontId="9" fillId="2" borderId="0" xfId="0" applyFont="1" applyFill="1"/>
    <xf numFmtId="0" fontId="8" fillId="1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10" borderId="1" xfId="0" applyFont="1" applyFill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14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0" fillId="11" borderId="28" xfId="0" applyFont="1" applyFill="1" applyBorder="1" applyAlignment="1">
      <alignment horizontal="center" vertical="center" textRotation="90" wrapText="1"/>
    </xf>
    <xf numFmtId="0" fontId="10" fillId="11" borderId="29" xfId="0" applyFont="1" applyFill="1" applyBorder="1" applyAlignment="1">
      <alignment horizontal="center" vertical="center" textRotation="90" wrapText="1"/>
    </xf>
    <xf numFmtId="0" fontId="10" fillId="11" borderId="22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 wrapText="1"/>
    </xf>
    <xf numFmtId="0" fontId="10" fillId="9" borderId="28" xfId="0" applyFont="1" applyFill="1" applyBorder="1" applyAlignment="1">
      <alignment horizontal="center" vertical="center" textRotation="90" wrapText="1"/>
    </xf>
    <xf numFmtId="0" fontId="10" fillId="9" borderId="29" xfId="0" applyFont="1" applyFill="1" applyBorder="1" applyAlignment="1">
      <alignment horizontal="center" vertical="center" textRotation="90" wrapText="1"/>
    </xf>
    <xf numFmtId="0" fontId="10" fillId="9" borderId="22" xfId="0" applyFont="1" applyFill="1" applyBorder="1" applyAlignment="1">
      <alignment horizontal="center" vertical="center" textRotation="90" wrapText="1"/>
    </xf>
    <xf numFmtId="0" fontId="10" fillId="10" borderId="28" xfId="0" applyFont="1" applyFill="1" applyBorder="1" applyAlignment="1">
      <alignment horizontal="center" vertical="center" textRotation="90" wrapText="1"/>
    </xf>
    <xf numFmtId="0" fontId="10" fillId="10" borderId="29" xfId="0" applyFont="1" applyFill="1" applyBorder="1" applyAlignment="1">
      <alignment horizontal="center" vertical="center" textRotation="90" wrapText="1"/>
    </xf>
    <xf numFmtId="0" fontId="10" fillId="10" borderId="22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8" borderId="28" xfId="0" applyFont="1" applyFill="1" applyBorder="1" applyAlignment="1">
      <alignment horizontal="center" vertical="center" textRotation="90" wrapText="1"/>
    </xf>
    <xf numFmtId="0" fontId="10" fillId="8" borderId="29" xfId="0" applyFont="1" applyFill="1" applyBorder="1" applyAlignment="1">
      <alignment horizontal="center" vertical="center" textRotation="90" wrapText="1"/>
    </xf>
    <xf numFmtId="0" fontId="10" fillId="8" borderId="22" xfId="0" applyFont="1" applyFill="1" applyBorder="1" applyAlignment="1">
      <alignment horizontal="center" vertical="center" textRotation="90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0" fillId="12" borderId="11" xfId="0" applyFont="1" applyFill="1" applyBorder="1" applyAlignment="1">
      <alignment horizontal="center" vertical="center" textRotation="90"/>
    </xf>
    <xf numFmtId="0" fontId="9" fillId="3" borderId="17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textRotation="90" wrapText="1"/>
    </xf>
    <xf numFmtId="0" fontId="10" fillId="7" borderId="11" xfId="0" applyFont="1" applyFill="1" applyBorder="1" applyAlignment="1">
      <alignment horizontal="center" vertical="center" textRotation="90" wrapText="1"/>
    </xf>
    <xf numFmtId="0" fontId="10" fillId="6" borderId="28" xfId="0" applyFont="1" applyFill="1" applyBorder="1" applyAlignment="1">
      <alignment horizontal="center" vertical="center" textRotation="90"/>
    </xf>
    <xf numFmtId="0" fontId="10" fillId="6" borderId="29" xfId="0" applyFont="1" applyFill="1" applyBorder="1" applyAlignment="1">
      <alignment horizontal="center" vertical="center" textRotation="90"/>
    </xf>
    <xf numFmtId="0" fontId="9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0" fillId="9" borderId="28" xfId="0" applyFont="1" applyFill="1" applyBorder="1" applyAlignment="1">
      <alignment horizontal="center" vertical="center" textRotation="90"/>
    </xf>
    <xf numFmtId="0" fontId="10" fillId="9" borderId="29" xfId="0" applyFont="1" applyFill="1" applyBorder="1" applyAlignment="1">
      <alignment horizontal="center" vertical="center" textRotation="90"/>
    </xf>
    <xf numFmtId="0" fontId="10" fillId="9" borderId="22" xfId="0" applyFont="1" applyFill="1" applyBorder="1" applyAlignment="1">
      <alignment horizontal="center" vertical="center" textRotation="90"/>
    </xf>
    <xf numFmtId="0" fontId="4" fillId="5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16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FF66"/>
      <color rgb="FFF7AE81"/>
      <color rgb="FFCCFFFF"/>
      <color rgb="FFC6EFCE"/>
      <color rgb="FFFFEB9C"/>
      <color rgb="FFFFC7CE"/>
      <color rgb="FFE2511A"/>
      <color rgb="FFFF33CC"/>
      <color rgb="FF00CC66"/>
      <color rgb="FF5496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Avance General del Proyecto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49132997719546"/>
          <c:y val="0.22297497673348601"/>
          <c:w val="0.74337205800094674"/>
          <c:h val="0.64394851042026124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2000">
                    <a:srgbClr val="000090"/>
                  </a:gs>
                  <a:gs pos="100000">
                    <a:srgbClr val="000090"/>
                  </a:gs>
                  <a:gs pos="50000">
                    <a:srgbClr val="0000FF"/>
                  </a:gs>
                </a:gsLst>
                <a:lin ang="5400000" scaled="0"/>
                <a:tileRect/>
              </a:gradFill>
              <a:ln>
                <a:solidFill>
                  <a:srgbClr val="0066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3F1-4D40-B98B-D3C5C5046020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rgbClr val="000090"/>
                  </a:gs>
                  <a:gs pos="100000">
                    <a:srgbClr val="000090"/>
                  </a:gs>
                  <a:gs pos="50000">
                    <a:srgbClr val="1D84FF"/>
                  </a:gs>
                </a:gsLst>
                <a:lin ang="5400000" scaled="0"/>
                <a:tileRect/>
              </a:gradFill>
              <a:ln>
                <a:solidFill>
                  <a:srgbClr val="00009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3F1-4D40-B98B-D3C5C5046020}"/>
              </c:ext>
            </c:extLst>
          </c:dPt>
          <c:dPt>
            <c:idx val="2"/>
            <c:invertIfNegative val="0"/>
            <c:bubble3D val="0"/>
            <c:spPr>
              <a:gradFill flip="none" rotWithShape="1">
                <a:gsLst>
                  <a:gs pos="0">
                    <a:srgbClr val="006600"/>
                  </a:gs>
                  <a:gs pos="100000">
                    <a:srgbClr val="006600"/>
                  </a:gs>
                  <a:gs pos="50000">
                    <a:srgbClr val="00FF00"/>
                  </a:gs>
                </a:gsLst>
                <a:lin ang="5520000" scaled="0"/>
                <a:tileRect/>
              </a:gradFill>
            </c:spPr>
            <c:extLst>
              <c:ext xmlns:c16="http://schemas.microsoft.com/office/drawing/2014/chart" uri="{C3380CC4-5D6E-409C-BE32-E72D297353CC}">
                <c16:uniqueId val="{00000005-83F1-4D40-B98B-D3C5C5046020}"/>
              </c:ext>
            </c:extLst>
          </c:dPt>
          <c:dLbls>
            <c:dLbl>
              <c:idx val="0"/>
              <c:layout>
                <c:manualLayout>
                  <c:x val="4.4023277827976423E-2"/>
                  <c:y val="-9.738709985417683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F1-4D40-B98B-D3C5C5046020}"/>
                </c:ext>
              </c:extLst>
            </c:dLbl>
            <c:dLbl>
              <c:idx val="2"/>
              <c:layout>
                <c:manualLayout>
                  <c:x val="4.6755518265134868E-2"/>
                  <c:y val="5.31208499335984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F1-4D40-B98B-D3C5C5046020}"/>
                </c:ext>
              </c:extLst>
            </c:dLbl>
            <c:spPr>
              <a:solidFill>
                <a:srgbClr val="FFFFFF"/>
              </a:solidFill>
              <a:ln>
                <a:solidFill>
                  <a:schemeClr val="tx1"/>
                </a:solidFill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3"/>
              <c:pt idx="0">
                <c:v>Plan</c:v>
              </c:pt>
              <c:pt idx="2">
                <c:v>Real</c:v>
              </c:pt>
            </c:strLit>
          </c:cat>
          <c:val>
            <c:numRef>
              <c:f>Avance!$M$20:$O$20</c:f>
              <c:numCache>
                <c:formatCode>General</c:formatCode>
                <c:ptCount val="3"/>
                <c:pt idx="0" formatCode="0%">
                  <c:v>1</c:v>
                </c:pt>
                <c:pt idx="2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3F1-4D40-B98B-D3C5C5046020}"/>
            </c:ext>
          </c:extLst>
        </c:ser>
        <c:ser>
          <c:idx val="1"/>
          <c:order val="1"/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</a:ln>
            <a:effectLst/>
          </c:spPr>
          <c:invertIfNegative val="0"/>
          <c:cat>
            <c:strLit>
              <c:ptCount val="3"/>
              <c:pt idx="0">
                <c:v>Plan</c:v>
              </c:pt>
              <c:pt idx="2">
                <c:v>Real</c:v>
              </c:pt>
            </c:strLit>
          </c:cat>
          <c:val>
            <c:numRef>
              <c:f>Avance!$M$21:$O$21</c:f>
              <c:numCache>
                <c:formatCode>General</c:formatCode>
                <c:ptCount val="3"/>
                <c:pt idx="0" formatCode="0%">
                  <c:v>0</c:v>
                </c:pt>
                <c:pt idx="2" formatCode="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F1-4D40-B98B-D3C5C5046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260698408"/>
        <c:axId val="260701152"/>
        <c:extLst/>
      </c:barChart>
      <c:catAx>
        <c:axId val="260698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60701152"/>
        <c:crosses val="autoZero"/>
        <c:auto val="1"/>
        <c:lblAlgn val="ctr"/>
        <c:lblOffset val="100"/>
        <c:noMultiLvlLbl val="0"/>
      </c:catAx>
      <c:valAx>
        <c:axId val="260701152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crossAx val="260698408"/>
        <c:crosses val="autoZero"/>
        <c:crossBetween val="between"/>
      </c:valAx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Cumplimiento al Cronograma de Trabajo</a:t>
            </a:r>
          </a:p>
        </c:rich>
      </c:tx>
      <c:layout>
        <c:manualLayout>
          <c:xMode val="edge"/>
          <c:yMode val="edge"/>
          <c:x val="0.16927236103943669"/>
          <c:y val="4.457145206718593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0852175588143208E-2"/>
          <c:y val="0.17810601071332394"/>
          <c:w val="0.8797900262467192"/>
          <c:h val="0.599713502574343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Avance!$D$19</c:f>
              <c:strCache>
                <c:ptCount val="1"/>
                <c:pt idx="0">
                  <c:v>Plan</c:v>
                </c:pt>
              </c:strCache>
            </c:strRef>
          </c:tx>
          <c:spPr>
            <a:solidFill>
              <a:schemeClr val="lt1"/>
            </a:solidFill>
            <a:ln w="25400" cap="flat" cmpd="sng" algn="ctr">
              <a:solidFill>
                <a:srgbClr val="008000"/>
              </a:solidFill>
              <a:prstDash val="solid"/>
            </a:ln>
            <a:effectLst/>
          </c:spPr>
          <c:invertIfNegative val="0"/>
          <c:cat>
            <c:strRef>
              <c:f>Avance!$C$20:$C$32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Proyecto</c:v>
                </c:pt>
              </c:strCache>
            </c:strRef>
          </c:cat>
          <c:val>
            <c:numRef>
              <c:f>Avance!$D$20:$D$32</c:f>
              <c:numCache>
                <c:formatCode>0%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0.7142857142857143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5-4F36-A919-92D4BB002265}"/>
            </c:ext>
          </c:extLst>
        </c:ser>
        <c:ser>
          <c:idx val="1"/>
          <c:order val="1"/>
          <c:tx>
            <c:strRef>
              <c:f>Avance!$H$19</c:f>
              <c:strCache>
                <c:ptCount val="1"/>
                <c:pt idx="0">
                  <c:v>Cumplimiento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dLbls>
            <c:dLbl>
              <c:idx val="0"/>
              <c:layout>
                <c:manualLayout>
                  <c:x val="0"/>
                  <c:y val="-8.88012201071252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AC-4E2C-9C81-76885AC9A567}"/>
                </c:ext>
              </c:extLst>
            </c:dLbl>
            <c:dLbl>
              <c:idx val="7"/>
              <c:layout>
                <c:manualLayout>
                  <c:x val="0"/>
                  <c:y val="-1.4669932298840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F0-4D02-9645-92CBBE05D2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Avance!$C$20:$C$32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Proyecto</c:v>
                </c:pt>
              </c:strCache>
            </c:strRef>
          </c:cat>
          <c:val>
            <c:numRef>
              <c:f>Avance!$H$20:$H$32</c:f>
              <c:numCache>
                <c:formatCode>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5-4F36-A919-92D4BB00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60699976"/>
        <c:axId val="260699584"/>
      </c:barChart>
      <c:catAx>
        <c:axId val="260699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0699584"/>
        <c:crosses val="autoZero"/>
        <c:auto val="1"/>
        <c:lblAlgn val="ctr"/>
        <c:lblOffset val="100"/>
        <c:noMultiLvlLbl val="0"/>
      </c:catAx>
      <c:valAx>
        <c:axId val="260699584"/>
        <c:scaling>
          <c:orientation val="minMax"/>
          <c:max val="1.0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2606999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854088748672998"/>
          <c:y val="0.92678980101049002"/>
          <c:w val="0.29240830841833199"/>
          <c:h val="7.3210198989511699E-2"/>
        </c:manualLayout>
      </c:layout>
      <c:overlay val="0"/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accent3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1</xdr:col>
      <xdr:colOff>200025</xdr:colOff>
      <xdr:row>0</xdr:row>
      <xdr:rowOff>702946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EE2C3EBA-447A-443B-B7D0-F01552E4E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" y="0"/>
          <a:ext cx="547688" cy="702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133351</xdr:colOff>
      <xdr:row>1</xdr:row>
      <xdr:rowOff>76200</xdr:rowOff>
    </xdr:from>
    <xdr:to>
      <xdr:col>16</xdr:col>
      <xdr:colOff>533400</xdr:colOff>
      <xdr:row>16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98ECCE8-8AB0-4DE2-B958-75D8960A0D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238126</xdr:colOff>
      <xdr:row>0</xdr:row>
      <xdr:rowOff>107950</xdr:rowOff>
    </xdr:from>
    <xdr:to>
      <xdr:col>8</xdr:col>
      <xdr:colOff>638176</xdr:colOff>
      <xdr:row>16</xdr:row>
      <xdr:rowOff>114299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B68D879E-086F-4DF4-935C-2CE5F244C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garita Maria Ferrin Londoño" id="{5591FC51-FD9D-4141-8E61-1D734999F76E}" userId="S::mferrin@metrodemedellin.gov.co::f901b962-68b6-49de-808f-8d2469163fcb" providerId="AD"/>
  <person displayName="Virmaris Anhet Vargas Villadiego" id="{4EB5EDDB-646C-4C4B-BDE8-BE9E8703F11E}" userId="S::vvargas@metrodemedellin.gov.co::26be0aec-b691-41d9-8b74-920f00b43d6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11" dT="2024-11-25T13:18:47.88" personId="{5591FC51-FD9D-4141-8E61-1D734999F76E}" id="{A6163ED9-A48F-4FD5-BCEC-40EB443B68B7}">
    <text>Plan anual 2024 cierre y plan anual 2025, Plan de formación 2025</text>
  </threadedComment>
  <threadedComment ref="U11" dT="2024-11-25T13:19:30.83" personId="{5591FC51-FD9D-4141-8E61-1D734999F76E}" id="{443E685A-AC52-4E2C-B718-3B1986508B68}">
    <text>Rendición de cuentas 2024.
Mediciones Higiénicas resultados</text>
  </threadedComment>
  <threadedComment ref="Y11" dT="2024-11-25T13:21:14.60" personId="{5591FC51-FD9D-4141-8E61-1D734999F76E}" id="{0B6D0DCC-9CC2-4303-9953-AAC7294D5757}">
    <text>Resultados encuesta riesgo psicosicial</text>
  </threadedComment>
  <threadedComment ref="AC11" dT="2024-11-25T13:19:54.73" personId="{5591FC51-FD9D-4141-8E61-1D734999F76E}" id="{D3B8B23D-6DF4-4C44-A4DC-8C65D7836282}">
    <text>Revisión por la dirección.</text>
  </threadedComment>
  <threadedComment ref="AK42" dT="2024-07-29T14:16:42.98" personId="{4EB5EDDB-646C-4C4B-BDE8-BE9E8703F11E}" id="{2B06C4DF-5EDE-4D37-BAF5-806E7B8A61BC}">
    <text>Andres Felipe revisara con la Jefe Paula la nueva plaza para un P2 para realizar la redistribución de actividades en el equipo.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98"/>
  <sheetViews>
    <sheetView zoomScale="80" zoomScaleNormal="80" zoomScaleSheetLayoutView="80"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B22" sqref="B22"/>
    </sheetView>
  </sheetViews>
  <sheetFormatPr baseColWidth="10" defaultColWidth="11.453125" defaultRowHeight="13.5" x14ac:dyDescent="0.35"/>
  <cols>
    <col min="1" max="1" width="5.54296875" style="15" customWidth="1"/>
    <col min="2" max="2" width="66" style="20" customWidth="1"/>
    <col min="3" max="3" width="23.1796875" style="20" customWidth="1"/>
    <col min="4" max="4" width="22.1796875" style="20" customWidth="1"/>
    <col min="5" max="5" width="20.81640625" style="20" customWidth="1"/>
    <col min="6" max="6" width="13.81640625" style="15" customWidth="1"/>
    <col min="7" max="7" width="10.81640625" style="15" customWidth="1"/>
    <col min="8" max="9" width="11.81640625" style="21" customWidth="1"/>
    <col min="10" max="57" width="3.81640625" style="15" customWidth="1"/>
    <col min="58" max="58" width="0" style="15" hidden="1" customWidth="1"/>
    <col min="59" max="16384" width="11.453125" style="15"/>
  </cols>
  <sheetData>
    <row r="1" spans="1:58" ht="57" customHeight="1" thickBot="1" x14ac:dyDescent="0.4">
      <c r="A1" s="94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6"/>
    </row>
    <row r="2" spans="1:58" ht="22.5" customHeight="1" thickBot="1" x14ac:dyDescent="0.4">
      <c r="A2" s="107" t="s">
        <v>1</v>
      </c>
      <c r="B2" s="108"/>
      <c r="C2" s="108"/>
      <c r="D2" s="108"/>
      <c r="E2" s="108"/>
      <c r="F2" s="108"/>
      <c r="G2" s="108"/>
      <c r="H2" s="109"/>
      <c r="I2" s="104" t="s">
        <v>2</v>
      </c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  <c r="BC2" s="105"/>
      <c r="BD2" s="105"/>
      <c r="BE2" s="106"/>
    </row>
    <row r="3" spans="1:58" ht="21" customHeight="1" x14ac:dyDescent="0.35">
      <c r="A3" s="110"/>
      <c r="B3" s="111"/>
      <c r="C3" s="111"/>
      <c r="D3" s="111"/>
      <c r="E3" s="111"/>
      <c r="F3" s="111"/>
      <c r="G3" s="111"/>
      <c r="H3" s="112"/>
      <c r="I3" s="49" t="s">
        <v>3</v>
      </c>
      <c r="J3" s="88" t="s">
        <v>4</v>
      </c>
      <c r="K3" s="88"/>
      <c r="L3" s="88"/>
      <c r="M3" s="88"/>
      <c r="N3" s="88" t="s">
        <v>5</v>
      </c>
      <c r="O3" s="88"/>
      <c r="P3" s="88"/>
      <c r="Q3" s="88"/>
      <c r="R3" s="88" t="s">
        <v>6</v>
      </c>
      <c r="S3" s="88"/>
      <c r="T3" s="88"/>
      <c r="U3" s="88"/>
      <c r="V3" s="88" t="s">
        <v>7</v>
      </c>
      <c r="W3" s="88"/>
      <c r="X3" s="88"/>
      <c r="Y3" s="88"/>
      <c r="Z3" s="88" t="s">
        <v>8</v>
      </c>
      <c r="AA3" s="88"/>
      <c r="AB3" s="88"/>
      <c r="AC3" s="88"/>
      <c r="AD3" s="88" t="s">
        <v>9</v>
      </c>
      <c r="AE3" s="88"/>
      <c r="AF3" s="88"/>
      <c r="AG3" s="88"/>
      <c r="AH3" s="88" t="s">
        <v>10</v>
      </c>
      <c r="AI3" s="88"/>
      <c r="AJ3" s="88"/>
      <c r="AK3" s="88"/>
      <c r="AL3" s="88" t="s">
        <v>11</v>
      </c>
      <c r="AM3" s="88"/>
      <c r="AN3" s="88"/>
      <c r="AO3" s="88"/>
      <c r="AP3" s="88" t="s">
        <v>12</v>
      </c>
      <c r="AQ3" s="88"/>
      <c r="AR3" s="88"/>
      <c r="AS3" s="88"/>
      <c r="AT3" s="88" t="s">
        <v>13</v>
      </c>
      <c r="AU3" s="88"/>
      <c r="AV3" s="88"/>
      <c r="AW3" s="88"/>
      <c r="AX3" s="88" t="s">
        <v>14</v>
      </c>
      <c r="AY3" s="88"/>
      <c r="AZ3" s="88"/>
      <c r="BA3" s="88"/>
      <c r="BB3" s="88" t="s">
        <v>15</v>
      </c>
      <c r="BC3" s="88"/>
      <c r="BD3" s="88"/>
      <c r="BE3" s="89"/>
    </row>
    <row r="4" spans="1:58" s="21" customFormat="1" ht="14" thickBot="1" x14ac:dyDescent="0.3">
      <c r="A4" s="110"/>
      <c r="B4" s="111"/>
      <c r="C4" s="111"/>
      <c r="D4" s="111"/>
      <c r="E4" s="111"/>
      <c r="F4" s="111"/>
      <c r="G4" s="111"/>
      <c r="H4" s="112"/>
      <c r="I4" s="50" t="s">
        <v>16</v>
      </c>
      <c r="J4" s="51">
        <v>1</v>
      </c>
      <c r="K4" s="51">
        <f>J4+1</f>
        <v>2</v>
      </c>
      <c r="L4" s="51">
        <f t="shared" ref="L4:Z4" si="0">K4+1</f>
        <v>3</v>
      </c>
      <c r="M4" s="51">
        <f t="shared" si="0"/>
        <v>4</v>
      </c>
      <c r="N4" s="51">
        <f t="shared" si="0"/>
        <v>5</v>
      </c>
      <c r="O4" s="51">
        <f t="shared" si="0"/>
        <v>6</v>
      </c>
      <c r="P4" s="51">
        <f t="shared" si="0"/>
        <v>7</v>
      </c>
      <c r="Q4" s="51">
        <f t="shared" si="0"/>
        <v>8</v>
      </c>
      <c r="R4" s="51">
        <f t="shared" si="0"/>
        <v>9</v>
      </c>
      <c r="S4" s="51">
        <f t="shared" si="0"/>
        <v>10</v>
      </c>
      <c r="T4" s="51">
        <f t="shared" si="0"/>
        <v>11</v>
      </c>
      <c r="U4" s="51">
        <f t="shared" si="0"/>
        <v>12</v>
      </c>
      <c r="V4" s="51">
        <f t="shared" si="0"/>
        <v>13</v>
      </c>
      <c r="W4" s="51">
        <f t="shared" si="0"/>
        <v>14</v>
      </c>
      <c r="X4" s="51">
        <f t="shared" si="0"/>
        <v>15</v>
      </c>
      <c r="Y4" s="51">
        <f t="shared" si="0"/>
        <v>16</v>
      </c>
      <c r="Z4" s="51">
        <f t="shared" si="0"/>
        <v>17</v>
      </c>
      <c r="AA4" s="51">
        <f t="shared" ref="AA4:BE4" si="1">Z4+1</f>
        <v>18</v>
      </c>
      <c r="AB4" s="51">
        <f t="shared" si="1"/>
        <v>19</v>
      </c>
      <c r="AC4" s="51">
        <f t="shared" si="1"/>
        <v>20</v>
      </c>
      <c r="AD4" s="51">
        <f t="shared" si="1"/>
        <v>21</v>
      </c>
      <c r="AE4" s="51">
        <f t="shared" si="1"/>
        <v>22</v>
      </c>
      <c r="AF4" s="51">
        <f t="shared" si="1"/>
        <v>23</v>
      </c>
      <c r="AG4" s="51">
        <f t="shared" si="1"/>
        <v>24</v>
      </c>
      <c r="AH4" s="51">
        <f t="shared" si="1"/>
        <v>25</v>
      </c>
      <c r="AI4" s="51">
        <f t="shared" si="1"/>
        <v>26</v>
      </c>
      <c r="AJ4" s="51">
        <f t="shared" si="1"/>
        <v>27</v>
      </c>
      <c r="AK4" s="51">
        <f t="shared" si="1"/>
        <v>28</v>
      </c>
      <c r="AL4" s="51">
        <f t="shared" si="1"/>
        <v>29</v>
      </c>
      <c r="AM4" s="51">
        <f t="shared" si="1"/>
        <v>30</v>
      </c>
      <c r="AN4" s="51">
        <f t="shared" si="1"/>
        <v>31</v>
      </c>
      <c r="AO4" s="51">
        <f t="shared" si="1"/>
        <v>32</v>
      </c>
      <c r="AP4" s="51">
        <f t="shared" si="1"/>
        <v>33</v>
      </c>
      <c r="AQ4" s="51">
        <f t="shared" si="1"/>
        <v>34</v>
      </c>
      <c r="AR4" s="51">
        <f t="shared" si="1"/>
        <v>35</v>
      </c>
      <c r="AS4" s="51">
        <f t="shared" si="1"/>
        <v>36</v>
      </c>
      <c r="AT4" s="51">
        <f t="shared" si="1"/>
        <v>37</v>
      </c>
      <c r="AU4" s="51">
        <f t="shared" si="1"/>
        <v>38</v>
      </c>
      <c r="AV4" s="51">
        <f t="shared" si="1"/>
        <v>39</v>
      </c>
      <c r="AW4" s="51">
        <f t="shared" si="1"/>
        <v>40</v>
      </c>
      <c r="AX4" s="51">
        <f t="shared" si="1"/>
        <v>41</v>
      </c>
      <c r="AY4" s="51">
        <f t="shared" si="1"/>
        <v>42</v>
      </c>
      <c r="AZ4" s="51">
        <f t="shared" si="1"/>
        <v>43</v>
      </c>
      <c r="BA4" s="51">
        <f t="shared" si="1"/>
        <v>44</v>
      </c>
      <c r="BB4" s="51">
        <f t="shared" si="1"/>
        <v>45</v>
      </c>
      <c r="BC4" s="51">
        <f t="shared" si="1"/>
        <v>46</v>
      </c>
      <c r="BD4" s="51">
        <f t="shared" si="1"/>
        <v>47</v>
      </c>
      <c r="BE4" s="52">
        <f t="shared" si="1"/>
        <v>48</v>
      </c>
      <c r="BF4" s="81" t="s">
        <v>17</v>
      </c>
    </row>
    <row r="5" spans="1:58" s="16" customFormat="1" ht="95.25" customHeight="1" thickBot="1" x14ac:dyDescent="0.3">
      <c r="A5" s="98" t="s">
        <v>18</v>
      </c>
      <c r="B5" s="99"/>
      <c r="C5" s="44" t="s">
        <v>19</v>
      </c>
      <c r="D5" s="45" t="s">
        <v>20</v>
      </c>
      <c r="E5" s="45" t="s">
        <v>21</v>
      </c>
      <c r="F5" s="46" t="s">
        <v>22</v>
      </c>
      <c r="G5" s="45" t="s">
        <v>23</v>
      </c>
      <c r="H5" s="46" t="s">
        <v>24</v>
      </c>
      <c r="I5" s="46" t="s">
        <v>25</v>
      </c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8"/>
      <c r="BF5" s="81"/>
    </row>
    <row r="6" spans="1:58" s="18" customFormat="1" ht="26.25" customHeight="1" x14ac:dyDescent="0.25">
      <c r="A6" s="100" t="s">
        <v>26</v>
      </c>
      <c r="B6" s="43" t="s">
        <v>27</v>
      </c>
      <c r="C6" s="53" t="s">
        <v>28</v>
      </c>
      <c r="D6" s="35" t="s">
        <v>29</v>
      </c>
      <c r="E6" s="39" t="s">
        <v>164</v>
      </c>
      <c r="F6" s="36" t="s">
        <v>30</v>
      </c>
      <c r="G6" s="35">
        <v>2</v>
      </c>
      <c r="H6" s="37">
        <v>45682</v>
      </c>
      <c r="I6" s="37">
        <v>45961</v>
      </c>
      <c r="J6" s="54"/>
      <c r="K6" s="54"/>
      <c r="L6" s="54"/>
      <c r="M6" s="54">
        <v>0</v>
      </c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>
        <v>0</v>
      </c>
      <c r="AK6" s="55"/>
      <c r="AL6" s="55"/>
      <c r="AM6" s="55"/>
      <c r="AN6" s="55"/>
      <c r="AO6" s="55">
        <v>0</v>
      </c>
      <c r="AP6" s="55"/>
      <c r="AQ6" s="55"/>
      <c r="AR6" s="55"/>
      <c r="AS6" s="55">
        <v>0</v>
      </c>
      <c r="AT6" s="55"/>
      <c r="AU6" s="55"/>
      <c r="AV6" s="55"/>
      <c r="AW6" s="55">
        <v>0</v>
      </c>
      <c r="AX6" s="55"/>
      <c r="AY6" s="55"/>
      <c r="AZ6" s="55"/>
      <c r="BA6" s="55"/>
      <c r="BB6" s="55"/>
      <c r="BC6" s="55"/>
      <c r="BD6" s="55"/>
      <c r="BE6" s="56"/>
      <c r="BF6" s="17"/>
    </row>
    <row r="7" spans="1:58" s="18" customFormat="1" ht="27.75" customHeight="1" x14ac:dyDescent="0.25">
      <c r="A7" s="101"/>
      <c r="B7" s="23" t="s">
        <v>31</v>
      </c>
      <c r="C7" s="39" t="s">
        <v>32</v>
      </c>
      <c r="D7" s="24" t="s">
        <v>33</v>
      </c>
      <c r="E7" s="39" t="s">
        <v>34</v>
      </c>
      <c r="F7" s="42" t="s">
        <v>35</v>
      </c>
      <c r="G7" s="35">
        <v>2</v>
      </c>
      <c r="H7" s="25">
        <v>45659</v>
      </c>
      <c r="I7" s="25">
        <v>46022</v>
      </c>
      <c r="J7" s="57"/>
      <c r="K7" s="57">
        <v>0</v>
      </c>
      <c r="L7" s="57">
        <v>0</v>
      </c>
      <c r="M7" s="57">
        <v>0</v>
      </c>
      <c r="N7" s="57">
        <v>0</v>
      </c>
      <c r="O7" s="57">
        <v>0</v>
      </c>
      <c r="P7" s="57">
        <v>0</v>
      </c>
      <c r="Q7" s="57">
        <v>0</v>
      </c>
      <c r="R7" s="57">
        <v>0</v>
      </c>
      <c r="S7" s="57">
        <v>0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0</v>
      </c>
      <c r="Z7" s="57">
        <v>0</v>
      </c>
      <c r="AA7" s="57">
        <v>0</v>
      </c>
      <c r="AB7" s="57">
        <v>0</v>
      </c>
      <c r="AC7" s="57">
        <v>0</v>
      </c>
      <c r="AD7" s="57">
        <v>0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0</v>
      </c>
      <c r="AK7" s="57">
        <v>0</v>
      </c>
      <c r="AL7" s="57">
        <v>0</v>
      </c>
      <c r="AM7" s="57">
        <v>0</v>
      </c>
      <c r="AN7" s="57">
        <v>0</v>
      </c>
      <c r="AO7" s="57">
        <v>0</v>
      </c>
      <c r="AP7" s="57">
        <v>0</v>
      </c>
      <c r="AQ7" s="57">
        <v>0</v>
      </c>
      <c r="AR7" s="57">
        <v>0</v>
      </c>
      <c r="AS7" s="57">
        <v>0</v>
      </c>
      <c r="AT7" s="57">
        <v>0</v>
      </c>
      <c r="AU7" s="57">
        <v>0</v>
      </c>
      <c r="AV7" s="57">
        <v>0</v>
      </c>
      <c r="AW7" s="57">
        <v>0</v>
      </c>
      <c r="AX7" s="57">
        <v>0</v>
      </c>
      <c r="AY7" s="57">
        <v>0</v>
      </c>
      <c r="AZ7" s="57">
        <v>0</v>
      </c>
      <c r="BA7" s="57">
        <v>0</v>
      </c>
      <c r="BB7" s="57">
        <v>0</v>
      </c>
      <c r="BC7" s="57">
        <v>0</v>
      </c>
      <c r="BD7" s="57">
        <v>0</v>
      </c>
      <c r="BE7" s="57">
        <v>0</v>
      </c>
      <c r="BF7" s="57">
        <v>0</v>
      </c>
    </row>
    <row r="8" spans="1:58" s="18" customFormat="1" ht="30" customHeight="1" x14ac:dyDescent="0.25">
      <c r="A8" s="101"/>
      <c r="B8" s="23" t="s">
        <v>36</v>
      </c>
      <c r="C8" s="39" t="s">
        <v>28</v>
      </c>
      <c r="D8" s="24" t="s">
        <v>33</v>
      </c>
      <c r="E8" s="39" t="s">
        <v>34</v>
      </c>
      <c r="F8" s="42" t="s">
        <v>30</v>
      </c>
      <c r="G8" s="35">
        <v>2</v>
      </c>
      <c r="H8" s="25">
        <v>45901</v>
      </c>
      <c r="I8" s="25">
        <v>45930</v>
      </c>
      <c r="J8" s="57"/>
      <c r="K8" s="57"/>
      <c r="L8" s="57"/>
      <c r="M8" s="57"/>
      <c r="N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>
        <v>0</v>
      </c>
      <c r="AQ8" s="57">
        <v>0</v>
      </c>
      <c r="AR8" s="57">
        <v>0</v>
      </c>
      <c r="AS8" s="57">
        <v>0</v>
      </c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17"/>
    </row>
    <row r="9" spans="1:58" s="18" customFormat="1" x14ac:dyDescent="0.25">
      <c r="A9" s="101"/>
      <c r="B9" s="23" t="s">
        <v>37</v>
      </c>
      <c r="C9" s="39" t="s">
        <v>28</v>
      </c>
      <c r="D9" s="24" t="s">
        <v>29</v>
      </c>
      <c r="E9" s="39" t="s">
        <v>34</v>
      </c>
      <c r="F9" s="42" t="s">
        <v>30</v>
      </c>
      <c r="G9" s="24">
        <v>2</v>
      </c>
      <c r="H9" s="25">
        <v>45687</v>
      </c>
      <c r="I9" s="25">
        <v>46022</v>
      </c>
      <c r="J9" s="57"/>
      <c r="K9" s="57"/>
      <c r="L9" s="57"/>
      <c r="M9" s="57">
        <v>0</v>
      </c>
      <c r="N9" s="57"/>
      <c r="O9" s="58"/>
      <c r="P9" s="58"/>
      <c r="Q9" s="58">
        <v>0</v>
      </c>
      <c r="R9" s="57"/>
      <c r="S9" s="58"/>
      <c r="T9" s="58"/>
      <c r="U9" s="58">
        <v>0</v>
      </c>
      <c r="V9" s="57"/>
      <c r="W9" s="58"/>
      <c r="X9" s="58"/>
      <c r="Y9" s="58">
        <v>0</v>
      </c>
      <c r="Z9" s="57"/>
      <c r="AA9" s="58"/>
      <c r="AB9" s="58"/>
      <c r="AC9" s="58">
        <v>0</v>
      </c>
      <c r="AD9" s="58"/>
      <c r="AE9" s="58"/>
      <c r="AF9" s="58"/>
      <c r="AG9" s="58">
        <v>0</v>
      </c>
      <c r="AH9" s="58"/>
      <c r="AI9" s="58"/>
      <c r="AJ9" s="58"/>
      <c r="AK9" s="58">
        <v>0</v>
      </c>
      <c r="AL9" s="57"/>
      <c r="AM9" s="58"/>
      <c r="AN9" s="58"/>
      <c r="AO9" s="58">
        <v>0</v>
      </c>
      <c r="AP9" s="58"/>
      <c r="AQ9" s="58"/>
      <c r="AR9" s="58"/>
      <c r="AS9" s="58">
        <v>0</v>
      </c>
      <c r="AT9" s="58"/>
      <c r="AU9" s="58"/>
      <c r="AV9" s="58"/>
      <c r="AW9" s="58">
        <v>0</v>
      </c>
      <c r="AX9" s="58"/>
      <c r="AY9" s="58"/>
      <c r="AZ9" s="58"/>
      <c r="BA9" s="58">
        <v>0</v>
      </c>
      <c r="BB9" s="58"/>
      <c r="BC9" s="58"/>
      <c r="BD9" s="58"/>
      <c r="BE9" s="59">
        <v>0</v>
      </c>
      <c r="BF9" s="17"/>
    </row>
    <row r="10" spans="1:58" s="18" customFormat="1" ht="27" x14ac:dyDescent="0.25">
      <c r="A10" s="101"/>
      <c r="B10" s="23" t="s">
        <v>38</v>
      </c>
      <c r="C10" s="39" t="s">
        <v>39</v>
      </c>
      <c r="D10" s="24" t="s">
        <v>29</v>
      </c>
      <c r="E10" s="39" t="s">
        <v>40</v>
      </c>
      <c r="F10" s="42" t="s">
        <v>41</v>
      </c>
      <c r="G10" s="24">
        <v>2</v>
      </c>
      <c r="H10" s="25">
        <v>45659</v>
      </c>
      <c r="I10" s="25">
        <v>45716</v>
      </c>
      <c r="J10" s="57"/>
      <c r="K10" s="57"/>
      <c r="L10" s="57"/>
      <c r="M10" s="57">
        <v>0</v>
      </c>
      <c r="N10" s="58"/>
      <c r="O10" s="58"/>
      <c r="P10" s="58"/>
      <c r="Q10" s="58">
        <v>0</v>
      </c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>
        <v>0</v>
      </c>
    </row>
    <row r="11" spans="1:58" s="18" customFormat="1" ht="40.5" x14ac:dyDescent="0.25">
      <c r="A11" s="101"/>
      <c r="B11" s="23" t="s">
        <v>165</v>
      </c>
      <c r="C11" s="39" t="s">
        <v>42</v>
      </c>
      <c r="D11" s="24" t="s">
        <v>166</v>
      </c>
      <c r="E11" s="39" t="s">
        <v>34</v>
      </c>
      <c r="F11" s="42" t="s">
        <v>30</v>
      </c>
      <c r="G11" s="24">
        <v>2</v>
      </c>
      <c r="H11" s="25">
        <v>45689</v>
      </c>
      <c r="I11" s="25">
        <v>45807</v>
      </c>
      <c r="J11" s="57"/>
      <c r="K11" s="57"/>
      <c r="L11" s="57"/>
      <c r="M11" s="57"/>
      <c r="N11" s="58"/>
      <c r="O11" s="58"/>
      <c r="P11" s="58"/>
      <c r="Q11" s="58">
        <v>0</v>
      </c>
      <c r="R11" s="58"/>
      <c r="S11" s="58"/>
      <c r="T11" s="58"/>
      <c r="U11" s="58">
        <v>0</v>
      </c>
      <c r="V11" s="58"/>
      <c r="W11" s="58"/>
      <c r="X11" s="58"/>
      <c r="Y11" s="58">
        <v>0</v>
      </c>
      <c r="Z11" s="58"/>
      <c r="AA11" s="58"/>
      <c r="AB11" s="58"/>
      <c r="AC11" s="58">
        <v>0</v>
      </c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9"/>
      <c r="BF11" s="17"/>
    </row>
    <row r="12" spans="1:58" s="18" customFormat="1" ht="27" x14ac:dyDescent="0.25">
      <c r="A12" s="101"/>
      <c r="B12" s="23" t="s">
        <v>43</v>
      </c>
      <c r="C12" s="39" t="s">
        <v>28</v>
      </c>
      <c r="D12" s="24" t="s">
        <v>44</v>
      </c>
      <c r="E12" s="39" t="s">
        <v>34</v>
      </c>
      <c r="F12" s="42" t="s">
        <v>45</v>
      </c>
      <c r="G12" s="24"/>
      <c r="H12" s="25">
        <v>45658</v>
      </c>
      <c r="I12" s="25">
        <v>45687</v>
      </c>
      <c r="J12" s="57">
        <v>0</v>
      </c>
      <c r="K12" s="57">
        <v>0</v>
      </c>
      <c r="L12" s="57">
        <v>0</v>
      </c>
      <c r="M12" s="57">
        <v>0</v>
      </c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17"/>
    </row>
    <row r="13" spans="1:58" s="18" customFormat="1" ht="15" customHeight="1" x14ac:dyDescent="0.25">
      <c r="A13" s="91" t="s">
        <v>46</v>
      </c>
      <c r="B13" s="26" t="s">
        <v>167</v>
      </c>
      <c r="C13" s="39" t="s">
        <v>28</v>
      </c>
      <c r="D13" s="24" t="s">
        <v>29</v>
      </c>
      <c r="E13" s="24" t="s">
        <v>47</v>
      </c>
      <c r="F13" s="42" t="s">
        <v>30</v>
      </c>
      <c r="G13" s="24">
        <v>2</v>
      </c>
      <c r="H13" s="25">
        <v>45748</v>
      </c>
      <c r="I13" s="25">
        <v>45777</v>
      </c>
      <c r="J13" s="58"/>
      <c r="K13" s="58"/>
      <c r="L13" s="57"/>
      <c r="M13" s="5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>
        <v>0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9"/>
      <c r="BF13" s="17"/>
    </row>
    <row r="14" spans="1:58" s="18" customFormat="1" x14ac:dyDescent="0.25">
      <c r="A14" s="92"/>
      <c r="B14" s="26" t="s">
        <v>48</v>
      </c>
      <c r="C14" s="39" t="s">
        <v>28</v>
      </c>
      <c r="D14" s="24" t="s">
        <v>29</v>
      </c>
      <c r="E14" s="24" t="s">
        <v>47</v>
      </c>
      <c r="F14" s="42" t="s">
        <v>30</v>
      </c>
      <c r="G14" s="24">
        <v>2</v>
      </c>
      <c r="H14" s="25">
        <v>45659</v>
      </c>
      <c r="I14" s="25">
        <v>45687</v>
      </c>
      <c r="J14" s="58">
        <v>0</v>
      </c>
      <c r="K14" s="58"/>
      <c r="L14" s="57"/>
      <c r="M14" s="5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9"/>
      <c r="BF14" s="17"/>
    </row>
    <row r="15" spans="1:58" s="18" customFormat="1" ht="28.5" customHeight="1" x14ac:dyDescent="0.25">
      <c r="A15" s="92"/>
      <c r="B15" s="26" t="s">
        <v>49</v>
      </c>
      <c r="C15" s="39" t="s">
        <v>28</v>
      </c>
      <c r="D15" s="24" t="s">
        <v>50</v>
      </c>
      <c r="E15" s="24" t="s">
        <v>47</v>
      </c>
      <c r="F15" s="42" t="s">
        <v>30</v>
      </c>
      <c r="G15" s="24" t="s">
        <v>51</v>
      </c>
      <c r="H15" s="25">
        <v>45689</v>
      </c>
      <c r="I15" s="25">
        <v>45716</v>
      </c>
      <c r="J15" s="58"/>
      <c r="K15" s="58"/>
      <c r="L15" s="57"/>
      <c r="M15" s="57"/>
      <c r="N15" s="58"/>
      <c r="O15" s="58">
        <v>0</v>
      </c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9"/>
      <c r="BF15" s="17"/>
    </row>
    <row r="16" spans="1:58" s="18" customFormat="1" x14ac:dyDescent="0.25">
      <c r="A16" s="92"/>
      <c r="B16" s="26" t="s">
        <v>52</v>
      </c>
      <c r="C16" s="39" t="s">
        <v>28</v>
      </c>
      <c r="D16" s="24" t="s">
        <v>29</v>
      </c>
      <c r="E16" s="24" t="s">
        <v>47</v>
      </c>
      <c r="F16" s="42" t="s">
        <v>30</v>
      </c>
      <c r="G16" s="24">
        <v>2</v>
      </c>
      <c r="H16" s="25">
        <v>45659</v>
      </c>
      <c r="I16" s="25">
        <v>45687</v>
      </c>
      <c r="J16" s="58">
        <v>0</v>
      </c>
      <c r="K16" s="58"/>
      <c r="L16" s="57"/>
      <c r="M16" s="5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9"/>
      <c r="BF16" s="17"/>
    </row>
    <row r="17" spans="1:58" s="18" customFormat="1" x14ac:dyDescent="0.25">
      <c r="A17" s="92"/>
      <c r="B17" s="26" t="s">
        <v>168</v>
      </c>
      <c r="C17" s="39" t="s">
        <v>28</v>
      </c>
      <c r="D17" s="24" t="s">
        <v>166</v>
      </c>
      <c r="E17" s="24" t="s">
        <v>47</v>
      </c>
      <c r="F17" s="42" t="s">
        <v>53</v>
      </c>
      <c r="G17" s="24">
        <v>2</v>
      </c>
      <c r="H17" s="25">
        <v>45716</v>
      </c>
      <c r="I17" s="25">
        <v>46022</v>
      </c>
      <c r="J17" s="58"/>
      <c r="K17" s="58"/>
      <c r="L17" s="57"/>
      <c r="M17" s="57"/>
      <c r="N17" s="58"/>
      <c r="O17" s="58"/>
      <c r="P17" s="58"/>
      <c r="Q17" s="58">
        <v>0</v>
      </c>
      <c r="R17" s="58"/>
      <c r="S17" s="58"/>
      <c r="T17" s="58"/>
      <c r="U17" s="58"/>
      <c r="V17" s="58"/>
      <c r="W17" s="58"/>
      <c r="X17" s="58">
        <v>0</v>
      </c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>
        <v>0</v>
      </c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>
        <v>0</v>
      </c>
      <c r="AW17" s="58"/>
      <c r="AX17" s="58"/>
      <c r="AY17" s="58"/>
      <c r="AZ17" s="58"/>
      <c r="BA17" s="58"/>
      <c r="BB17" s="58"/>
      <c r="BC17" s="58"/>
      <c r="BD17" s="58"/>
      <c r="BE17" s="59"/>
      <c r="BF17" s="17"/>
    </row>
    <row r="18" spans="1:58" s="18" customFormat="1" ht="27" x14ac:dyDescent="0.25">
      <c r="A18" s="92"/>
      <c r="B18" s="26" t="s">
        <v>169</v>
      </c>
      <c r="C18" s="39" t="s">
        <v>28</v>
      </c>
      <c r="D18" s="24" t="s">
        <v>29</v>
      </c>
      <c r="E18" s="24" t="s">
        <v>54</v>
      </c>
      <c r="F18" s="42" t="s">
        <v>53</v>
      </c>
      <c r="G18" s="24">
        <v>2</v>
      </c>
      <c r="H18" s="25">
        <v>45748</v>
      </c>
      <c r="I18" s="25">
        <v>46022</v>
      </c>
      <c r="J18" s="58"/>
      <c r="K18" s="58"/>
      <c r="L18" s="57"/>
      <c r="M18" s="57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>
        <v>0</v>
      </c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>
        <v>0</v>
      </c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>
        <v>0</v>
      </c>
      <c r="AX18" s="58"/>
      <c r="AY18" s="58"/>
      <c r="AZ18" s="58"/>
      <c r="BA18" s="58"/>
      <c r="BB18" s="58"/>
      <c r="BC18" s="58"/>
      <c r="BD18" s="58"/>
      <c r="BE18" s="59">
        <v>0</v>
      </c>
      <c r="BF18" s="17"/>
    </row>
    <row r="19" spans="1:58" s="18" customFormat="1" x14ac:dyDescent="0.25">
      <c r="A19" s="92"/>
      <c r="B19" s="26" t="s">
        <v>170</v>
      </c>
      <c r="C19" s="39" t="s">
        <v>28</v>
      </c>
      <c r="D19" s="24" t="s">
        <v>29</v>
      </c>
      <c r="E19" s="24" t="s">
        <v>47</v>
      </c>
      <c r="F19" s="24" t="s">
        <v>45</v>
      </c>
      <c r="G19" s="24">
        <v>2</v>
      </c>
      <c r="H19" s="25">
        <v>45659</v>
      </c>
      <c r="I19" s="25">
        <v>46022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0</v>
      </c>
      <c r="AH19" s="58">
        <v>0</v>
      </c>
      <c r="AI19" s="58">
        <v>0</v>
      </c>
      <c r="AJ19" s="58">
        <v>0</v>
      </c>
      <c r="AK19" s="58">
        <v>0</v>
      </c>
      <c r="AL19" s="58">
        <v>0</v>
      </c>
      <c r="AM19" s="58">
        <v>0</v>
      </c>
      <c r="AN19" s="58">
        <v>0</v>
      </c>
      <c r="AO19" s="58">
        <v>0</v>
      </c>
      <c r="AP19" s="58">
        <v>0</v>
      </c>
      <c r="AQ19" s="58">
        <v>0</v>
      </c>
      <c r="AR19" s="58">
        <v>0</v>
      </c>
      <c r="AS19" s="58">
        <v>0</v>
      </c>
      <c r="AT19" s="58">
        <v>0</v>
      </c>
      <c r="AU19" s="58">
        <v>0</v>
      </c>
      <c r="AV19" s="58">
        <v>0</v>
      </c>
      <c r="AW19" s="58">
        <v>0</v>
      </c>
      <c r="AX19" s="58">
        <v>0</v>
      </c>
      <c r="AY19" s="58">
        <v>0</v>
      </c>
      <c r="AZ19" s="58">
        <v>0</v>
      </c>
      <c r="BA19" s="58">
        <v>0</v>
      </c>
      <c r="BB19" s="58">
        <v>0</v>
      </c>
      <c r="BC19" s="58">
        <v>0</v>
      </c>
      <c r="BD19" s="58">
        <v>0</v>
      </c>
      <c r="BE19" s="58">
        <v>0</v>
      </c>
      <c r="BF19" s="58">
        <v>0</v>
      </c>
    </row>
    <row r="20" spans="1:58" s="18" customFormat="1" x14ac:dyDescent="0.25">
      <c r="A20" s="93"/>
      <c r="B20" s="26" t="s">
        <v>55</v>
      </c>
      <c r="C20" s="39" t="s">
        <v>28</v>
      </c>
      <c r="D20" s="24" t="s">
        <v>29</v>
      </c>
      <c r="E20" s="24" t="s">
        <v>47</v>
      </c>
      <c r="F20" s="24" t="s">
        <v>45</v>
      </c>
      <c r="G20" s="24">
        <v>3</v>
      </c>
      <c r="H20" s="25">
        <v>45689</v>
      </c>
      <c r="I20" s="25">
        <v>45716</v>
      </c>
      <c r="J20" s="58"/>
      <c r="K20" s="58"/>
      <c r="L20" s="58"/>
      <c r="M20" s="58"/>
      <c r="N20" s="58">
        <v>0</v>
      </c>
      <c r="O20" s="58">
        <v>0</v>
      </c>
      <c r="P20" s="58">
        <v>0</v>
      </c>
      <c r="Q20" s="58">
        <v>0</v>
      </c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17"/>
    </row>
    <row r="21" spans="1:58" s="18" customFormat="1" ht="27" x14ac:dyDescent="0.25">
      <c r="A21" s="102" t="s">
        <v>171</v>
      </c>
      <c r="B21" s="29" t="s">
        <v>56</v>
      </c>
      <c r="C21" s="39" t="s">
        <v>28</v>
      </c>
      <c r="D21" s="24" t="s">
        <v>172</v>
      </c>
      <c r="E21" s="24" t="s">
        <v>57</v>
      </c>
      <c r="F21" s="42" t="s">
        <v>30</v>
      </c>
      <c r="G21" s="24">
        <v>3</v>
      </c>
      <c r="H21" s="25">
        <v>45658</v>
      </c>
      <c r="I21" s="25">
        <v>45688</v>
      </c>
      <c r="J21" s="58"/>
      <c r="K21" s="58"/>
      <c r="L21" s="58"/>
      <c r="M21" s="58"/>
      <c r="N21" s="58"/>
      <c r="O21" s="58"/>
      <c r="P21" s="58">
        <v>0</v>
      </c>
      <c r="Q21" s="58">
        <v>0</v>
      </c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9"/>
      <c r="BF21" s="17">
        <f>IFERROR(SUM(J21:BE21)/COUNTA(J21:BE21),0)</f>
        <v>0</v>
      </c>
    </row>
    <row r="22" spans="1:58" s="18" customFormat="1" x14ac:dyDescent="0.25">
      <c r="A22" s="103"/>
      <c r="B22" s="29" t="s">
        <v>173</v>
      </c>
      <c r="C22" s="39" t="s">
        <v>28</v>
      </c>
      <c r="D22" s="24" t="s">
        <v>172</v>
      </c>
      <c r="E22" s="24" t="s">
        <v>47</v>
      </c>
      <c r="F22" s="42" t="s">
        <v>30</v>
      </c>
      <c r="G22" s="24">
        <v>3</v>
      </c>
      <c r="H22" s="25">
        <v>45689</v>
      </c>
      <c r="I22" s="25">
        <v>45716</v>
      </c>
      <c r="J22" s="58"/>
      <c r="K22" s="58"/>
      <c r="L22" s="58"/>
      <c r="M22" s="58"/>
      <c r="N22" s="58">
        <v>0</v>
      </c>
      <c r="O22" s="58">
        <v>0</v>
      </c>
      <c r="P22" s="58">
        <v>0</v>
      </c>
      <c r="Q22" s="58">
        <v>0</v>
      </c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60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9"/>
      <c r="BF22" s="17"/>
    </row>
    <row r="23" spans="1:58" s="18" customFormat="1" ht="27" x14ac:dyDescent="0.25">
      <c r="A23" s="103"/>
      <c r="B23" s="29" t="s">
        <v>174</v>
      </c>
      <c r="C23" s="39" t="s">
        <v>28</v>
      </c>
      <c r="D23" s="24" t="s">
        <v>172</v>
      </c>
      <c r="E23" s="24" t="s">
        <v>57</v>
      </c>
      <c r="F23" s="42" t="s">
        <v>30</v>
      </c>
      <c r="G23" s="24">
        <v>3</v>
      </c>
      <c r="H23" s="25">
        <v>45658</v>
      </c>
      <c r="I23" s="25">
        <v>45688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0</v>
      </c>
      <c r="AH23" s="58">
        <v>0</v>
      </c>
      <c r="AI23" s="58">
        <v>0</v>
      </c>
      <c r="AJ23" s="58">
        <v>0</v>
      </c>
      <c r="AK23" s="58">
        <v>0</v>
      </c>
      <c r="AL23" s="58">
        <v>0</v>
      </c>
      <c r="AM23" s="58">
        <v>0</v>
      </c>
      <c r="AN23" s="58">
        <v>0</v>
      </c>
      <c r="AO23" s="58">
        <v>0</v>
      </c>
      <c r="AP23" s="58">
        <v>0</v>
      </c>
      <c r="AQ23" s="58">
        <v>0</v>
      </c>
      <c r="AR23" s="58">
        <v>0</v>
      </c>
      <c r="AS23" s="58">
        <v>0</v>
      </c>
      <c r="AT23" s="58">
        <v>0</v>
      </c>
      <c r="AU23" s="58">
        <v>0</v>
      </c>
      <c r="AV23" s="58">
        <v>0</v>
      </c>
      <c r="AW23" s="58">
        <v>0</v>
      </c>
      <c r="AX23" s="58">
        <v>0</v>
      </c>
      <c r="AY23" s="58">
        <v>0</v>
      </c>
      <c r="AZ23" s="58">
        <v>0</v>
      </c>
      <c r="BA23" s="58">
        <v>0</v>
      </c>
      <c r="BB23" s="58">
        <v>0</v>
      </c>
      <c r="BC23" s="58">
        <v>0</v>
      </c>
      <c r="BD23" s="58">
        <v>0</v>
      </c>
      <c r="BE23" s="58">
        <v>0</v>
      </c>
      <c r="BF23" s="17"/>
    </row>
    <row r="24" spans="1:58" s="18" customFormat="1" x14ac:dyDescent="0.25">
      <c r="A24" s="103"/>
      <c r="B24" s="29" t="s">
        <v>58</v>
      </c>
      <c r="C24" s="39" t="s">
        <v>28</v>
      </c>
      <c r="D24" s="24" t="s">
        <v>172</v>
      </c>
      <c r="E24" s="24" t="s">
        <v>47</v>
      </c>
      <c r="F24" s="42" t="s">
        <v>30</v>
      </c>
      <c r="G24" s="24">
        <v>3</v>
      </c>
      <c r="H24" s="25">
        <v>45658</v>
      </c>
      <c r="I24" s="25">
        <v>45688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58">
        <v>0</v>
      </c>
      <c r="AP24" s="58">
        <v>0</v>
      </c>
      <c r="AQ24" s="58">
        <v>0</v>
      </c>
      <c r="AR24" s="58">
        <v>0</v>
      </c>
      <c r="AS24" s="58">
        <v>0</v>
      </c>
      <c r="AT24" s="58">
        <v>0</v>
      </c>
      <c r="AU24" s="58">
        <v>0</v>
      </c>
      <c r="AV24" s="58">
        <v>0</v>
      </c>
      <c r="AW24" s="58">
        <v>0</v>
      </c>
      <c r="AX24" s="58">
        <v>0</v>
      </c>
      <c r="AY24" s="58">
        <v>0</v>
      </c>
      <c r="AZ24" s="58">
        <v>0</v>
      </c>
      <c r="BA24" s="58">
        <v>0</v>
      </c>
      <c r="BB24" s="58">
        <v>0</v>
      </c>
      <c r="BC24" s="58">
        <v>0</v>
      </c>
      <c r="BD24" s="58">
        <v>0</v>
      </c>
      <c r="BE24" s="58">
        <v>0</v>
      </c>
      <c r="BF24" s="17"/>
    </row>
    <row r="25" spans="1:58" s="18" customFormat="1" ht="27" x14ac:dyDescent="0.25">
      <c r="A25" s="103"/>
      <c r="B25" s="29" t="s">
        <v>175</v>
      </c>
      <c r="C25" s="39" t="s">
        <v>28</v>
      </c>
      <c r="D25" s="24" t="s">
        <v>50</v>
      </c>
      <c r="E25" s="24" t="s">
        <v>47</v>
      </c>
      <c r="F25" s="42" t="s">
        <v>59</v>
      </c>
      <c r="G25" s="24">
        <v>1.3</v>
      </c>
      <c r="H25" s="25">
        <v>45658</v>
      </c>
      <c r="I25" s="25">
        <v>46022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8">
        <v>0</v>
      </c>
      <c r="AV25" s="58">
        <v>0</v>
      </c>
      <c r="AW25" s="58">
        <v>0</v>
      </c>
      <c r="AX25" s="58">
        <v>0</v>
      </c>
      <c r="AY25" s="58">
        <v>0</v>
      </c>
      <c r="AZ25" s="58">
        <v>0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17"/>
    </row>
    <row r="26" spans="1:58" s="18" customFormat="1" x14ac:dyDescent="0.25">
      <c r="A26" s="103"/>
      <c r="B26" s="29" t="s">
        <v>60</v>
      </c>
      <c r="C26" s="39" t="s">
        <v>28</v>
      </c>
      <c r="D26" s="24" t="s">
        <v>50</v>
      </c>
      <c r="E26" s="24" t="s">
        <v>47</v>
      </c>
      <c r="F26" s="42" t="s">
        <v>59</v>
      </c>
      <c r="G26" s="24">
        <v>1.3</v>
      </c>
      <c r="H26" s="25">
        <v>45658</v>
      </c>
      <c r="I26" s="25">
        <v>46022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17"/>
    </row>
    <row r="27" spans="1:58" s="18" customFormat="1" x14ac:dyDescent="0.25">
      <c r="A27" s="103"/>
      <c r="B27" s="29" t="s">
        <v>61</v>
      </c>
      <c r="C27" s="39" t="s">
        <v>28</v>
      </c>
      <c r="D27" s="24" t="s">
        <v>172</v>
      </c>
      <c r="E27" s="24" t="s">
        <v>62</v>
      </c>
      <c r="F27" s="42" t="s">
        <v>45</v>
      </c>
      <c r="G27" s="24">
        <v>3</v>
      </c>
      <c r="H27" s="25">
        <v>45658</v>
      </c>
      <c r="I27" s="25">
        <v>45688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0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0</v>
      </c>
      <c r="AF27" s="58">
        <v>0</v>
      </c>
      <c r="AG27" s="58">
        <v>0</v>
      </c>
      <c r="AH27" s="58">
        <v>0</v>
      </c>
      <c r="AI27" s="58">
        <v>0</v>
      </c>
      <c r="AJ27" s="58">
        <v>0</v>
      </c>
      <c r="AK27" s="58">
        <v>0</v>
      </c>
      <c r="AL27" s="58">
        <v>0</v>
      </c>
      <c r="AM27" s="58">
        <v>0</v>
      </c>
      <c r="AN27" s="58">
        <v>0</v>
      </c>
      <c r="AO27" s="58">
        <v>0</v>
      </c>
      <c r="AP27" s="58">
        <v>0</v>
      </c>
      <c r="AQ27" s="58">
        <v>0</v>
      </c>
      <c r="AR27" s="58">
        <v>0</v>
      </c>
      <c r="AS27" s="58">
        <v>0</v>
      </c>
      <c r="AT27" s="58">
        <v>0</v>
      </c>
      <c r="AU27" s="58">
        <v>0</v>
      </c>
      <c r="AV27" s="58">
        <v>0</v>
      </c>
      <c r="AW27" s="58">
        <v>0</v>
      </c>
      <c r="AX27" s="58">
        <v>0</v>
      </c>
      <c r="AY27" s="58">
        <v>0</v>
      </c>
      <c r="AZ27" s="58">
        <v>0</v>
      </c>
      <c r="BA27" s="58">
        <v>0</v>
      </c>
      <c r="BB27" s="58">
        <v>0</v>
      </c>
      <c r="BC27" s="58">
        <v>0</v>
      </c>
      <c r="BD27" s="58">
        <v>0</v>
      </c>
      <c r="BE27" s="58">
        <v>0</v>
      </c>
      <c r="BF27" s="17"/>
    </row>
    <row r="28" spans="1:58" s="18" customFormat="1" ht="67.5" x14ac:dyDescent="0.25">
      <c r="A28" s="103"/>
      <c r="B28" s="29" t="s">
        <v>176</v>
      </c>
      <c r="C28" s="39" t="s">
        <v>28</v>
      </c>
      <c r="D28" s="24" t="s">
        <v>172</v>
      </c>
      <c r="E28" s="24" t="s">
        <v>177</v>
      </c>
      <c r="F28" s="42" t="s">
        <v>63</v>
      </c>
      <c r="G28" s="24">
        <v>3</v>
      </c>
      <c r="H28" s="25">
        <v>45658</v>
      </c>
      <c r="I28" s="25">
        <v>45688</v>
      </c>
      <c r="J28" s="58"/>
      <c r="K28" s="58"/>
      <c r="L28" s="58"/>
      <c r="M28" s="58"/>
      <c r="N28" s="58"/>
      <c r="O28" s="58">
        <v>0</v>
      </c>
      <c r="P28" s="58"/>
      <c r="Q28" s="58"/>
      <c r="R28" s="58"/>
      <c r="S28" s="58"/>
      <c r="T28" s="58"/>
      <c r="U28" s="58"/>
      <c r="V28" s="58"/>
      <c r="W28" s="58">
        <v>0</v>
      </c>
      <c r="X28" s="58"/>
      <c r="Y28" s="58"/>
      <c r="Z28" s="58"/>
      <c r="AA28" s="58"/>
      <c r="AB28" s="58"/>
      <c r="AC28" s="58"/>
      <c r="AD28" s="58"/>
      <c r="AE28" s="58">
        <v>0</v>
      </c>
      <c r="AF28" s="58"/>
      <c r="AG28" s="58"/>
      <c r="AH28" s="58"/>
      <c r="AI28" s="58"/>
      <c r="AJ28" s="58"/>
      <c r="AK28" s="58"/>
      <c r="AL28" s="58"/>
      <c r="AM28" s="58">
        <v>0</v>
      </c>
      <c r="AN28" s="58"/>
      <c r="AO28" s="58"/>
      <c r="AP28" s="58"/>
      <c r="AQ28" s="58"/>
      <c r="AR28" s="58"/>
      <c r="AS28" s="58"/>
      <c r="AT28" s="58"/>
      <c r="AU28" s="58">
        <v>0</v>
      </c>
      <c r="AV28" s="58"/>
      <c r="AW28" s="58"/>
      <c r="AX28" s="58"/>
      <c r="AY28" s="58"/>
      <c r="AZ28" s="58"/>
      <c r="BA28" s="58"/>
      <c r="BB28" s="58"/>
      <c r="BC28" s="58">
        <v>0</v>
      </c>
      <c r="BD28" s="58"/>
      <c r="BE28" s="58"/>
      <c r="BF28" s="17"/>
    </row>
    <row r="29" spans="1:58" s="18" customFormat="1" ht="27" x14ac:dyDescent="0.25">
      <c r="A29" s="103"/>
      <c r="B29" s="29" t="s">
        <v>64</v>
      </c>
      <c r="C29" s="39" t="s">
        <v>28</v>
      </c>
      <c r="D29" s="24" t="s">
        <v>172</v>
      </c>
      <c r="E29" s="24" t="s">
        <v>65</v>
      </c>
      <c r="F29" s="42" t="s">
        <v>45</v>
      </c>
      <c r="G29" s="24">
        <v>3</v>
      </c>
      <c r="H29" s="25">
        <v>45658</v>
      </c>
      <c r="I29" s="25">
        <v>45688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  <c r="AY29" s="58">
        <v>0</v>
      </c>
      <c r="AZ29" s="58">
        <v>0</v>
      </c>
      <c r="BA29" s="58">
        <v>0</v>
      </c>
      <c r="BB29" s="58">
        <v>0</v>
      </c>
      <c r="BC29" s="58">
        <v>0</v>
      </c>
      <c r="BD29" s="58">
        <v>0</v>
      </c>
      <c r="BE29" s="58">
        <v>0</v>
      </c>
      <c r="BF29" s="17"/>
    </row>
    <row r="30" spans="1:58" s="18" customFormat="1" ht="27" x14ac:dyDescent="0.25">
      <c r="A30" s="103"/>
      <c r="B30" s="29" t="s">
        <v>138</v>
      </c>
      <c r="C30" s="39" t="s">
        <v>28</v>
      </c>
      <c r="D30" s="24" t="s">
        <v>178</v>
      </c>
      <c r="E30" s="24" t="s">
        <v>66</v>
      </c>
      <c r="F30" s="42" t="s">
        <v>45</v>
      </c>
      <c r="G30" s="24">
        <v>3</v>
      </c>
      <c r="H30" s="25">
        <v>45658</v>
      </c>
      <c r="I30" s="25">
        <v>46022</v>
      </c>
      <c r="J30" s="58"/>
      <c r="K30" s="58"/>
      <c r="L30" s="58"/>
      <c r="M30" s="58">
        <v>0</v>
      </c>
      <c r="N30" s="58"/>
      <c r="O30" s="58"/>
      <c r="P30" s="58"/>
      <c r="Q30" s="58">
        <v>0</v>
      </c>
      <c r="R30" s="58"/>
      <c r="S30" s="58"/>
      <c r="T30" s="58"/>
      <c r="U30" s="58">
        <v>0</v>
      </c>
      <c r="V30" s="58"/>
      <c r="W30" s="58"/>
      <c r="X30" s="58"/>
      <c r="Y30" s="58">
        <v>0</v>
      </c>
      <c r="Z30" s="58"/>
      <c r="AA30" s="58"/>
      <c r="AB30" s="58"/>
      <c r="AC30" s="58">
        <v>0</v>
      </c>
      <c r="AD30" s="58"/>
      <c r="AE30" s="58"/>
      <c r="AF30" s="58"/>
      <c r="AG30" s="58">
        <v>0</v>
      </c>
      <c r="AH30" s="58"/>
      <c r="AI30" s="58"/>
      <c r="AJ30" s="58"/>
      <c r="AK30" s="58">
        <v>0</v>
      </c>
      <c r="AL30" s="58"/>
      <c r="AM30" s="58"/>
      <c r="AN30" s="58"/>
      <c r="AO30" s="58">
        <v>0</v>
      </c>
      <c r="AP30" s="58"/>
      <c r="AQ30" s="58"/>
      <c r="AR30" s="58"/>
      <c r="AS30" s="58">
        <v>0</v>
      </c>
      <c r="AT30" s="58"/>
      <c r="AU30" s="58"/>
      <c r="AV30" s="58"/>
      <c r="AW30" s="58">
        <v>0</v>
      </c>
      <c r="AX30" s="58"/>
      <c r="AY30" s="58"/>
      <c r="AZ30" s="58"/>
      <c r="BA30" s="58">
        <v>0</v>
      </c>
      <c r="BB30" s="58"/>
      <c r="BC30" s="58"/>
      <c r="BD30" s="58"/>
      <c r="BE30" s="58">
        <v>0</v>
      </c>
      <c r="BF30" s="17"/>
    </row>
    <row r="31" spans="1:58" s="18" customFormat="1" ht="40.5" x14ac:dyDescent="0.25">
      <c r="A31" s="103"/>
      <c r="B31" s="29" t="s">
        <v>141</v>
      </c>
      <c r="C31" s="39" t="s">
        <v>28</v>
      </c>
      <c r="D31" s="24" t="s">
        <v>172</v>
      </c>
      <c r="E31" s="24" t="s">
        <v>67</v>
      </c>
      <c r="F31" s="42" t="s">
        <v>45</v>
      </c>
      <c r="G31" s="24">
        <v>3</v>
      </c>
      <c r="H31" s="25">
        <v>45658</v>
      </c>
      <c r="I31" s="25">
        <v>46022</v>
      </c>
      <c r="J31" s="58"/>
      <c r="K31" s="58"/>
      <c r="L31" s="58">
        <v>0</v>
      </c>
      <c r="M31" s="58"/>
      <c r="N31" s="58"/>
      <c r="O31" s="58"/>
      <c r="P31" s="58">
        <v>0</v>
      </c>
      <c r="Q31" s="58"/>
      <c r="R31" s="58"/>
      <c r="S31" s="58"/>
      <c r="T31" s="58">
        <v>0</v>
      </c>
      <c r="U31" s="58"/>
      <c r="V31" s="58"/>
      <c r="W31" s="58"/>
      <c r="X31" s="58">
        <v>0</v>
      </c>
      <c r="Y31" s="58"/>
      <c r="Z31" s="58"/>
      <c r="AA31" s="58"/>
      <c r="AB31" s="58">
        <v>0</v>
      </c>
      <c r="AC31" s="58"/>
      <c r="AD31" s="58"/>
      <c r="AE31" s="58"/>
      <c r="AF31" s="58">
        <v>0</v>
      </c>
      <c r="AG31" s="58"/>
      <c r="AH31" s="58"/>
      <c r="AI31" s="58"/>
      <c r="AJ31" s="58">
        <v>0</v>
      </c>
      <c r="AK31" s="58"/>
      <c r="AL31" s="58"/>
      <c r="AM31" s="58"/>
      <c r="AN31" s="58">
        <v>0</v>
      </c>
      <c r="AO31" s="58"/>
      <c r="AP31" s="58"/>
      <c r="AQ31" s="58"/>
      <c r="AR31" s="58">
        <v>0</v>
      </c>
      <c r="AS31" s="58"/>
      <c r="AT31" s="58"/>
      <c r="AU31" s="58"/>
      <c r="AV31" s="58">
        <v>0</v>
      </c>
      <c r="AW31" s="58"/>
      <c r="AX31" s="58"/>
      <c r="AY31" s="58"/>
      <c r="AZ31" s="58">
        <v>0</v>
      </c>
      <c r="BA31" s="58"/>
      <c r="BB31" s="58"/>
      <c r="BC31" s="58"/>
      <c r="BD31" s="58">
        <v>0</v>
      </c>
      <c r="BE31" s="58"/>
      <c r="BF31" s="17"/>
    </row>
    <row r="32" spans="1:58" s="18" customFormat="1" ht="27" customHeight="1" x14ac:dyDescent="0.25">
      <c r="A32" s="113" t="s">
        <v>68</v>
      </c>
      <c r="B32" s="30" t="s">
        <v>142</v>
      </c>
      <c r="C32" s="39" t="s">
        <v>28</v>
      </c>
      <c r="D32" s="24" t="s">
        <v>69</v>
      </c>
      <c r="E32" s="24" t="s">
        <v>47</v>
      </c>
      <c r="F32" s="42" t="s">
        <v>30</v>
      </c>
      <c r="G32" s="24">
        <v>1</v>
      </c>
      <c r="H32" s="25">
        <v>45658</v>
      </c>
      <c r="I32" s="25">
        <v>46022</v>
      </c>
      <c r="J32" s="58"/>
      <c r="K32" s="58"/>
      <c r="L32" s="58"/>
      <c r="M32" s="64">
        <v>0</v>
      </c>
      <c r="N32" s="58"/>
      <c r="O32" s="58"/>
      <c r="P32" s="58"/>
      <c r="Q32" s="58">
        <v>0</v>
      </c>
      <c r="R32" s="58"/>
      <c r="S32" s="58"/>
      <c r="T32" s="58"/>
      <c r="U32" s="58">
        <v>0</v>
      </c>
      <c r="V32" s="58"/>
      <c r="W32" s="58"/>
      <c r="X32" s="58"/>
      <c r="Y32" s="58">
        <v>0</v>
      </c>
      <c r="Z32" s="58"/>
      <c r="AA32" s="58"/>
      <c r="AB32" s="58"/>
      <c r="AC32" s="58">
        <v>0</v>
      </c>
      <c r="AD32" s="58"/>
      <c r="AE32" s="58"/>
      <c r="AF32" s="58"/>
      <c r="AG32" s="58">
        <v>0</v>
      </c>
      <c r="AH32" s="58"/>
      <c r="AI32" s="58"/>
      <c r="AJ32" s="58"/>
      <c r="AK32" s="58">
        <v>0</v>
      </c>
      <c r="AL32" s="58"/>
      <c r="AM32" s="58"/>
      <c r="AN32" s="58"/>
      <c r="AO32" s="58">
        <v>0</v>
      </c>
      <c r="AP32" s="58"/>
      <c r="AQ32" s="58"/>
      <c r="AR32" s="58"/>
      <c r="AS32" s="58">
        <v>0</v>
      </c>
      <c r="AT32" s="58"/>
      <c r="AU32" s="58"/>
      <c r="AV32" s="58"/>
      <c r="AW32" s="58">
        <v>0</v>
      </c>
      <c r="AX32" s="58"/>
      <c r="AY32" s="58"/>
      <c r="AZ32" s="58"/>
      <c r="BA32" s="58">
        <v>0</v>
      </c>
      <c r="BB32" s="58"/>
      <c r="BC32" s="58"/>
      <c r="BD32" s="58"/>
      <c r="BE32" s="59">
        <v>0</v>
      </c>
      <c r="BF32" s="17">
        <f>IFERROR(SUM(J32:BE32)/COUNTA(J32:BE32),0)</f>
        <v>0</v>
      </c>
    </row>
    <row r="33" spans="1:58" s="18" customFormat="1" x14ac:dyDescent="0.25">
      <c r="A33" s="114"/>
      <c r="B33" s="30" t="s">
        <v>143</v>
      </c>
      <c r="C33" s="39" t="s">
        <v>28</v>
      </c>
      <c r="D33" s="24" t="s">
        <v>29</v>
      </c>
      <c r="E33" s="24" t="s">
        <v>47</v>
      </c>
      <c r="F33" s="42" t="s">
        <v>59</v>
      </c>
      <c r="G33" s="24">
        <v>1</v>
      </c>
      <c r="H33" s="25">
        <v>45717</v>
      </c>
      <c r="I33" s="25">
        <v>45838</v>
      </c>
      <c r="J33" s="58"/>
      <c r="K33" s="58"/>
      <c r="L33" s="58"/>
      <c r="M33" s="58"/>
      <c r="N33" s="58"/>
      <c r="O33" s="58"/>
      <c r="P33" s="58">
        <v>0</v>
      </c>
      <c r="Q33" s="58"/>
      <c r="R33" s="58"/>
      <c r="S33" s="58"/>
      <c r="T33" s="58"/>
      <c r="U33" s="58">
        <v>0</v>
      </c>
      <c r="V33" s="58"/>
      <c r="W33" s="58"/>
      <c r="X33" s="58"/>
      <c r="Y33" s="58">
        <v>0</v>
      </c>
      <c r="Z33" s="58"/>
      <c r="AA33" s="58"/>
      <c r="AB33" s="58"/>
      <c r="AC33" s="58">
        <v>0</v>
      </c>
      <c r="AD33" s="58"/>
      <c r="AE33" s="58"/>
      <c r="AF33" s="58"/>
      <c r="AG33" s="58">
        <v>0</v>
      </c>
      <c r="AH33" s="58"/>
      <c r="AI33" s="58"/>
      <c r="AJ33" s="58"/>
      <c r="AK33" s="58">
        <v>0</v>
      </c>
      <c r="AL33" s="58"/>
      <c r="AM33" s="58"/>
      <c r="AN33" s="58"/>
      <c r="AO33" s="58">
        <v>0</v>
      </c>
      <c r="AP33" s="58"/>
      <c r="AQ33" s="58"/>
      <c r="AR33" s="58"/>
      <c r="AS33" s="58">
        <v>0</v>
      </c>
      <c r="AT33" s="58"/>
      <c r="AU33" s="58"/>
      <c r="AV33" s="58"/>
      <c r="AW33" s="58">
        <v>0</v>
      </c>
      <c r="AX33" s="58"/>
      <c r="AY33" s="58"/>
      <c r="AZ33" s="58"/>
      <c r="BA33" s="58">
        <v>0</v>
      </c>
      <c r="BB33" s="58"/>
      <c r="BC33" s="58"/>
      <c r="BD33" s="58"/>
      <c r="BE33" s="59">
        <v>0</v>
      </c>
      <c r="BF33" s="17"/>
    </row>
    <row r="34" spans="1:58" s="18" customFormat="1" ht="24.75" customHeight="1" x14ac:dyDescent="0.25">
      <c r="A34" s="114"/>
      <c r="B34" s="30" t="s">
        <v>144</v>
      </c>
      <c r="C34" s="39" t="s">
        <v>28</v>
      </c>
      <c r="D34" s="24" t="s">
        <v>69</v>
      </c>
      <c r="E34" s="24" t="s">
        <v>47</v>
      </c>
      <c r="F34" s="42" t="s">
        <v>59</v>
      </c>
      <c r="G34" s="24">
        <v>1</v>
      </c>
      <c r="H34" s="25">
        <v>45717</v>
      </c>
      <c r="I34" s="25">
        <v>45807</v>
      </c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>
        <v>0</v>
      </c>
      <c r="U34" s="58">
        <v>0</v>
      </c>
      <c r="V34" s="58"/>
      <c r="W34" s="58"/>
      <c r="X34" s="58">
        <v>0</v>
      </c>
      <c r="Y34" s="58">
        <v>0</v>
      </c>
      <c r="Z34" s="58"/>
      <c r="AA34" s="58"/>
      <c r="AB34" s="58">
        <v>0</v>
      </c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9"/>
      <c r="BF34" s="17"/>
    </row>
    <row r="35" spans="1:58" s="18" customFormat="1" ht="27" x14ac:dyDescent="0.25">
      <c r="A35" s="114"/>
      <c r="B35" s="30" t="s">
        <v>70</v>
      </c>
      <c r="C35" s="39" t="s">
        <v>28</v>
      </c>
      <c r="D35" s="24" t="s">
        <v>69</v>
      </c>
      <c r="E35" s="24" t="s">
        <v>66</v>
      </c>
      <c r="F35" s="42" t="s">
        <v>45</v>
      </c>
      <c r="G35" s="24" t="s">
        <v>71</v>
      </c>
      <c r="H35" s="25">
        <v>45658</v>
      </c>
      <c r="I35" s="25">
        <v>46021</v>
      </c>
      <c r="J35" s="58"/>
      <c r="K35" s="58"/>
      <c r="L35" s="58"/>
      <c r="M35" s="64">
        <v>0</v>
      </c>
      <c r="N35" s="58"/>
      <c r="O35" s="58"/>
      <c r="P35" s="58"/>
      <c r="Q35" s="58">
        <v>0</v>
      </c>
      <c r="R35" s="58"/>
      <c r="S35" s="58"/>
      <c r="T35" s="58"/>
      <c r="U35" s="58">
        <v>0</v>
      </c>
      <c r="V35" s="58"/>
      <c r="W35" s="58"/>
      <c r="X35" s="58"/>
      <c r="Y35" s="58">
        <v>0</v>
      </c>
      <c r="Z35" s="58"/>
      <c r="AA35" s="58"/>
      <c r="AB35" s="58"/>
      <c r="AC35" s="58">
        <v>0</v>
      </c>
      <c r="AD35" s="58"/>
      <c r="AE35" s="58"/>
      <c r="AF35" s="58"/>
      <c r="AG35" s="58">
        <v>0</v>
      </c>
      <c r="AH35" s="58"/>
      <c r="AI35" s="58"/>
      <c r="AJ35" s="58"/>
      <c r="AK35" s="58">
        <v>0</v>
      </c>
      <c r="AL35" s="58"/>
      <c r="AM35" s="58"/>
      <c r="AN35" s="58"/>
      <c r="AO35" s="58">
        <v>0</v>
      </c>
      <c r="AP35" s="58"/>
      <c r="AQ35" s="58"/>
      <c r="AR35" s="58"/>
      <c r="AS35" s="58">
        <v>0</v>
      </c>
      <c r="AT35" s="58"/>
      <c r="AU35" s="58"/>
      <c r="AV35" s="58"/>
      <c r="AW35" s="58">
        <v>0</v>
      </c>
      <c r="AX35" s="58"/>
      <c r="AY35" s="58"/>
      <c r="AZ35" s="58"/>
      <c r="BA35" s="58">
        <v>0</v>
      </c>
      <c r="BB35" s="58"/>
      <c r="BC35" s="58"/>
      <c r="BD35" s="58"/>
      <c r="BE35" s="59">
        <v>0</v>
      </c>
      <c r="BF35" s="17"/>
    </row>
    <row r="36" spans="1:58" s="18" customFormat="1" ht="27" x14ac:dyDescent="0.25">
      <c r="A36" s="114"/>
      <c r="B36" s="30" t="s">
        <v>139</v>
      </c>
      <c r="C36" s="39" t="s">
        <v>28</v>
      </c>
      <c r="D36" s="24" t="s">
        <v>72</v>
      </c>
      <c r="E36" s="24" t="s">
        <v>73</v>
      </c>
      <c r="F36" s="42" t="s">
        <v>74</v>
      </c>
      <c r="G36" s="24">
        <v>2</v>
      </c>
      <c r="H36" s="25">
        <v>45658</v>
      </c>
      <c r="I36" s="25">
        <v>46022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0</v>
      </c>
      <c r="AH36" s="58">
        <v>0</v>
      </c>
      <c r="AI36" s="58">
        <v>0</v>
      </c>
      <c r="AJ36" s="58">
        <v>0</v>
      </c>
      <c r="AK36" s="58">
        <v>0</v>
      </c>
      <c r="AL36" s="58">
        <v>0</v>
      </c>
      <c r="AM36" s="58">
        <v>0</v>
      </c>
      <c r="AN36" s="58">
        <v>0</v>
      </c>
      <c r="AO36" s="58">
        <v>0</v>
      </c>
      <c r="AP36" s="58">
        <v>0</v>
      </c>
      <c r="AQ36" s="58">
        <v>0</v>
      </c>
      <c r="AR36" s="58">
        <v>0</v>
      </c>
      <c r="AS36" s="58">
        <v>0</v>
      </c>
      <c r="AT36" s="58">
        <v>0</v>
      </c>
      <c r="AU36" s="58">
        <v>0</v>
      </c>
      <c r="AV36" s="58">
        <v>0</v>
      </c>
      <c r="AW36" s="58">
        <v>0</v>
      </c>
      <c r="AX36" s="58">
        <v>0</v>
      </c>
      <c r="AY36" s="58">
        <v>0</v>
      </c>
      <c r="AZ36" s="58">
        <v>0</v>
      </c>
      <c r="BA36" s="58">
        <v>0</v>
      </c>
      <c r="BB36" s="58">
        <v>0</v>
      </c>
      <c r="BC36" s="58">
        <v>0</v>
      </c>
      <c r="BD36" s="58">
        <v>0</v>
      </c>
      <c r="BE36" s="58">
        <v>0</v>
      </c>
      <c r="BF36" s="17"/>
    </row>
    <row r="37" spans="1:58" s="18" customFormat="1" x14ac:dyDescent="0.25">
      <c r="A37" s="114"/>
      <c r="B37" s="30" t="s">
        <v>75</v>
      </c>
      <c r="C37" s="39" t="s">
        <v>28</v>
      </c>
      <c r="D37" s="24" t="s">
        <v>29</v>
      </c>
      <c r="E37" s="24" t="s">
        <v>34</v>
      </c>
      <c r="F37" s="42" t="s">
        <v>53</v>
      </c>
      <c r="G37" s="24">
        <v>1.2</v>
      </c>
      <c r="H37" s="62">
        <v>45717</v>
      </c>
      <c r="I37" s="62">
        <v>46021</v>
      </c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>
        <v>0</v>
      </c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>
        <v>0</v>
      </c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>
        <v>0</v>
      </c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>
        <v>0</v>
      </c>
      <c r="BF37" s="17"/>
    </row>
    <row r="38" spans="1:58" s="18" customFormat="1" ht="19.5" customHeight="1" x14ac:dyDescent="0.25">
      <c r="A38" s="114"/>
      <c r="B38" s="30" t="s">
        <v>76</v>
      </c>
      <c r="C38" s="39" t="s">
        <v>28</v>
      </c>
      <c r="D38" s="24" t="s">
        <v>69</v>
      </c>
      <c r="E38" s="24" t="s">
        <v>34</v>
      </c>
      <c r="F38" s="42"/>
      <c r="G38" s="24">
        <v>1</v>
      </c>
      <c r="H38" s="25">
        <v>45658</v>
      </c>
      <c r="I38" s="25">
        <v>46021</v>
      </c>
      <c r="J38" s="58"/>
      <c r="K38" s="58"/>
      <c r="L38" s="58"/>
      <c r="M38" s="64">
        <v>0</v>
      </c>
      <c r="N38" s="58"/>
      <c r="O38" s="58"/>
      <c r="P38" s="58"/>
      <c r="Q38" s="58">
        <v>0</v>
      </c>
      <c r="R38" s="58"/>
      <c r="S38" s="58"/>
      <c r="T38" s="58"/>
      <c r="U38" s="58">
        <v>0</v>
      </c>
      <c r="V38" s="58"/>
      <c r="W38" s="58"/>
      <c r="X38" s="58"/>
      <c r="Y38" s="58">
        <v>0</v>
      </c>
      <c r="Z38" s="58"/>
      <c r="AA38" s="58"/>
      <c r="AB38" s="58"/>
      <c r="AC38" s="58">
        <v>0</v>
      </c>
      <c r="AD38" s="58"/>
      <c r="AE38" s="58"/>
      <c r="AF38" s="58"/>
      <c r="AG38" s="58">
        <v>0</v>
      </c>
      <c r="AH38" s="58"/>
      <c r="AI38" s="58"/>
      <c r="AJ38" s="58"/>
      <c r="AK38" s="58">
        <v>0</v>
      </c>
      <c r="AL38" s="58"/>
      <c r="AM38" s="58"/>
      <c r="AN38" s="58"/>
      <c r="AO38" s="58">
        <v>0</v>
      </c>
      <c r="AP38" s="58"/>
      <c r="AQ38" s="58"/>
      <c r="AR38" s="58"/>
      <c r="AS38" s="58">
        <v>0</v>
      </c>
      <c r="AT38" s="58"/>
      <c r="AU38" s="58"/>
      <c r="AV38" s="58"/>
      <c r="AW38" s="58">
        <v>0</v>
      </c>
      <c r="AX38" s="58"/>
      <c r="AY38" s="58"/>
      <c r="AZ38" s="58"/>
      <c r="BA38" s="58">
        <v>0</v>
      </c>
      <c r="BB38" s="58"/>
      <c r="BC38" s="58"/>
      <c r="BD38" s="58"/>
      <c r="BE38" s="58">
        <v>0</v>
      </c>
      <c r="BF38" s="17"/>
    </row>
    <row r="39" spans="1:58" s="18" customFormat="1" ht="21" customHeight="1" x14ac:dyDescent="0.25">
      <c r="A39" s="114"/>
      <c r="B39" s="30" t="s">
        <v>77</v>
      </c>
      <c r="C39" s="39" t="s">
        <v>28</v>
      </c>
      <c r="D39" s="24" t="s">
        <v>69</v>
      </c>
      <c r="E39" s="24" t="s">
        <v>78</v>
      </c>
      <c r="F39" s="42" t="s">
        <v>45</v>
      </c>
      <c r="G39" s="24">
        <v>1</v>
      </c>
      <c r="H39" s="25">
        <v>45658</v>
      </c>
      <c r="I39" s="25">
        <v>46021</v>
      </c>
      <c r="J39" s="58"/>
      <c r="K39" s="58"/>
      <c r="L39" s="58"/>
      <c r="M39" s="64">
        <v>0</v>
      </c>
      <c r="N39" s="58"/>
      <c r="O39" s="58"/>
      <c r="P39" s="58"/>
      <c r="Q39" s="58">
        <v>0</v>
      </c>
      <c r="R39" s="58"/>
      <c r="S39" s="58"/>
      <c r="T39" s="58"/>
      <c r="U39" s="58">
        <v>0</v>
      </c>
      <c r="V39" s="58"/>
      <c r="W39" s="58"/>
      <c r="X39" s="58"/>
      <c r="Y39" s="58">
        <v>0</v>
      </c>
      <c r="Z39" s="58"/>
      <c r="AA39" s="58"/>
      <c r="AB39" s="58"/>
      <c r="AC39" s="58">
        <v>0</v>
      </c>
      <c r="AD39" s="58"/>
      <c r="AE39" s="58"/>
      <c r="AF39" s="58"/>
      <c r="AG39" s="58">
        <v>0</v>
      </c>
      <c r="AH39" s="58"/>
      <c r="AI39" s="58"/>
      <c r="AJ39" s="58"/>
      <c r="AK39" s="58">
        <v>0</v>
      </c>
      <c r="AL39" s="58"/>
      <c r="AM39" s="58"/>
      <c r="AN39" s="58"/>
      <c r="AO39" s="58">
        <v>0</v>
      </c>
      <c r="AP39" s="58"/>
      <c r="AQ39" s="58"/>
      <c r="AR39" s="58"/>
      <c r="AS39" s="58">
        <v>0</v>
      </c>
      <c r="AT39" s="58"/>
      <c r="AU39" s="58"/>
      <c r="AV39" s="58"/>
      <c r="AW39" s="58">
        <v>0</v>
      </c>
      <c r="AX39" s="58"/>
      <c r="AY39" s="58"/>
      <c r="AZ39" s="58"/>
      <c r="BA39" s="58">
        <v>0</v>
      </c>
      <c r="BB39" s="58"/>
      <c r="BC39" s="58"/>
      <c r="BD39" s="58"/>
      <c r="BE39" s="58">
        <v>0</v>
      </c>
      <c r="BF39" s="17"/>
    </row>
    <row r="40" spans="1:58" s="18" customFormat="1" ht="27" x14ac:dyDescent="0.25">
      <c r="A40" s="114"/>
      <c r="B40" s="30" t="s">
        <v>145</v>
      </c>
      <c r="C40" s="39" t="s">
        <v>79</v>
      </c>
      <c r="D40" s="24" t="s">
        <v>72</v>
      </c>
      <c r="E40" s="24" t="s">
        <v>78</v>
      </c>
      <c r="F40" s="42" t="s">
        <v>30</v>
      </c>
      <c r="G40" s="24">
        <v>1</v>
      </c>
      <c r="H40" s="25">
        <v>45658</v>
      </c>
      <c r="I40" s="25">
        <v>46022</v>
      </c>
      <c r="J40" s="58"/>
      <c r="K40" s="58"/>
      <c r="L40" s="58"/>
      <c r="M40" s="58">
        <v>0</v>
      </c>
      <c r="N40" s="58"/>
      <c r="O40" s="58"/>
      <c r="P40" s="58"/>
      <c r="Q40" s="58">
        <v>0</v>
      </c>
      <c r="R40" s="58"/>
      <c r="S40" s="58"/>
      <c r="T40" s="58"/>
      <c r="U40" s="58">
        <v>0</v>
      </c>
      <c r="V40" s="58"/>
      <c r="W40" s="58"/>
      <c r="X40" s="58"/>
      <c r="Y40" s="58">
        <v>0</v>
      </c>
      <c r="Z40" s="58"/>
      <c r="AA40" s="58"/>
      <c r="AB40" s="58"/>
      <c r="AC40" s="58">
        <v>0</v>
      </c>
      <c r="AD40" s="58"/>
      <c r="AE40" s="58">
        <v>0</v>
      </c>
      <c r="AF40" s="58">
        <v>0</v>
      </c>
      <c r="AG40" s="58">
        <v>0</v>
      </c>
      <c r="AH40" s="58"/>
      <c r="AI40" s="58"/>
      <c r="AJ40" s="58"/>
      <c r="AK40" s="58">
        <v>0</v>
      </c>
      <c r="AL40" s="58"/>
      <c r="AM40" s="58"/>
      <c r="AN40" s="58"/>
      <c r="AO40" s="58">
        <v>0</v>
      </c>
      <c r="AP40" s="58"/>
      <c r="AQ40" s="58"/>
      <c r="AR40" s="58"/>
      <c r="AS40" s="58">
        <v>0</v>
      </c>
      <c r="AT40" s="58"/>
      <c r="AU40" s="58"/>
      <c r="AV40" s="58"/>
      <c r="AW40" s="58">
        <v>0</v>
      </c>
      <c r="AX40" s="58"/>
      <c r="AY40" s="58"/>
      <c r="AZ40" s="58"/>
      <c r="BA40" s="58">
        <v>0</v>
      </c>
      <c r="BB40" s="58"/>
      <c r="BC40" s="58"/>
      <c r="BD40" s="58"/>
      <c r="BE40" s="58">
        <v>0</v>
      </c>
      <c r="BF40" s="17"/>
    </row>
    <row r="41" spans="1:58" s="18" customFormat="1" ht="27" x14ac:dyDescent="0.25">
      <c r="A41" s="114"/>
      <c r="B41" s="30" t="s">
        <v>146</v>
      </c>
      <c r="C41" s="39" t="s">
        <v>80</v>
      </c>
      <c r="D41" s="24" t="s">
        <v>81</v>
      </c>
      <c r="E41" s="24" t="s">
        <v>78</v>
      </c>
      <c r="F41" s="42" t="s">
        <v>45</v>
      </c>
      <c r="G41" s="24">
        <v>1</v>
      </c>
      <c r="H41" s="25">
        <v>45690</v>
      </c>
      <c r="I41" s="25">
        <v>46021</v>
      </c>
      <c r="J41" s="58"/>
      <c r="K41" s="58"/>
      <c r="L41" s="58"/>
      <c r="M41" s="58">
        <v>0</v>
      </c>
      <c r="N41" s="58">
        <v>0</v>
      </c>
      <c r="O41" s="58">
        <v>0</v>
      </c>
      <c r="P41" s="58">
        <v>0</v>
      </c>
      <c r="Q41" s="58">
        <v>0</v>
      </c>
      <c r="R41" s="58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>
        <v>0</v>
      </c>
      <c r="AY41" s="58">
        <v>0</v>
      </c>
      <c r="AZ41" s="58">
        <v>0</v>
      </c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17"/>
    </row>
    <row r="42" spans="1:58" s="18" customFormat="1" ht="27" x14ac:dyDescent="0.25">
      <c r="A42" s="114"/>
      <c r="B42" s="30" t="s">
        <v>147</v>
      </c>
      <c r="C42" s="39" t="s">
        <v>80</v>
      </c>
      <c r="D42" s="24" t="s">
        <v>166</v>
      </c>
      <c r="E42" s="24" t="s">
        <v>78</v>
      </c>
      <c r="F42" s="42" t="s">
        <v>45</v>
      </c>
      <c r="G42" s="24">
        <v>1</v>
      </c>
      <c r="H42" s="25">
        <v>45689</v>
      </c>
      <c r="I42" s="25">
        <v>46021</v>
      </c>
      <c r="J42" s="58"/>
      <c r="K42" s="58"/>
      <c r="L42" s="58"/>
      <c r="M42" s="65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>
        <v>0</v>
      </c>
      <c r="AL42" s="58"/>
      <c r="AM42" s="58"/>
      <c r="AN42" s="58"/>
      <c r="AO42" s="58">
        <v>0</v>
      </c>
      <c r="AP42" s="58"/>
      <c r="AQ42" s="58"/>
      <c r="AR42" s="58"/>
      <c r="AS42" s="58">
        <v>0</v>
      </c>
      <c r="AT42" s="58"/>
      <c r="AU42" s="58"/>
      <c r="AV42" s="58"/>
      <c r="AW42" s="58">
        <v>0</v>
      </c>
      <c r="AX42" s="58"/>
      <c r="AY42" s="58"/>
      <c r="AZ42" s="58"/>
      <c r="BA42" s="58">
        <v>0</v>
      </c>
      <c r="BB42" s="58"/>
      <c r="BC42" s="58"/>
      <c r="BD42" s="58"/>
      <c r="BE42" s="58">
        <v>0</v>
      </c>
      <c r="BF42" s="17"/>
    </row>
    <row r="43" spans="1:58" s="18" customFormat="1" ht="27" x14ac:dyDescent="0.25">
      <c r="A43" s="114"/>
      <c r="B43" s="30" t="s">
        <v>82</v>
      </c>
      <c r="C43" s="39" t="s">
        <v>28</v>
      </c>
      <c r="D43" s="24" t="s">
        <v>69</v>
      </c>
      <c r="E43" s="24" t="s">
        <v>66</v>
      </c>
      <c r="F43" s="42" t="s">
        <v>45</v>
      </c>
      <c r="G43" s="24">
        <v>1</v>
      </c>
      <c r="H43" s="25">
        <v>45658</v>
      </c>
      <c r="I43" s="25">
        <v>46021</v>
      </c>
      <c r="J43" s="58"/>
      <c r="K43" s="58"/>
      <c r="L43" s="58"/>
      <c r="M43" s="64">
        <v>0</v>
      </c>
      <c r="N43" s="58"/>
      <c r="O43" s="58"/>
      <c r="P43" s="58"/>
      <c r="Q43" s="58">
        <v>0</v>
      </c>
      <c r="R43" s="58"/>
      <c r="S43" s="58"/>
      <c r="T43" s="58"/>
      <c r="U43" s="58">
        <v>0</v>
      </c>
      <c r="V43" s="58"/>
      <c r="W43" s="58"/>
      <c r="X43" s="58"/>
      <c r="Y43" s="58">
        <v>0</v>
      </c>
      <c r="Z43" s="58"/>
      <c r="AA43" s="58"/>
      <c r="AB43" s="58"/>
      <c r="AC43" s="58">
        <v>0</v>
      </c>
      <c r="AD43" s="58"/>
      <c r="AE43" s="58"/>
      <c r="AF43" s="58"/>
      <c r="AG43" s="58">
        <v>0</v>
      </c>
      <c r="AH43" s="58"/>
      <c r="AI43" s="58"/>
      <c r="AJ43" s="58"/>
      <c r="AK43" s="58">
        <v>0</v>
      </c>
      <c r="AL43" s="58"/>
      <c r="AM43" s="58"/>
      <c r="AN43" s="58"/>
      <c r="AO43" s="58">
        <v>0</v>
      </c>
      <c r="AP43" s="58"/>
      <c r="AQ43" s="58"/>
      <c r="AR43" s="58"/>
      <c r="AS43" s="58">
        <v>0</v>
      </c>
      <c r="AT43" s="58"/>
      <c r="AU43" s="58"/>
      <c r="AV43" s="58"/>
      <c r="AW43" s="58">
        <v>0</v>
      </c>
      <c r="AX43" s="58"/>
      <c r="AY43" s="58"/>
      <c r="AZ43" s="58"/>
      <c r="BA43" s="58">
        <v>0</v>
      </c>
      <c r="BB43" s="58"/>
      <c r="BC43" s="58"/>
      <c r="BD43" s="58"/>
      <c r="BE43" s="58">
        <v>0</v>
      </c>
      <c r="BF43" s="17"/>
    </row>
    <row r="44" spans="1:58" s="18" customFormat="1" x14ac:dyDescent="0.25">
      <c r="A44" s="114"/>
      <c r="B44" s="30" t="s">
        <v>148</v>
      </c>
      <c r="C44" s="39" t="s">
        <v>28</v>
      </c>
      <c r="D44" s="24" t="s">
        <v>81</v>
      </c>
      <c r="E44" s="24" t="s">
        <v>78</v>
      </c>
      <c r="F44" s="42" t="s">
        <v>53</v>
      </c>
      <c r="G44" s="24">
        <v>1</v>
      </c>
      <c r="H44" s="25">
        <v>45689</v>
      </c>
      <c r="I44" s="25">
        <v>46021</v>
      </c>
      <c r="J44" s="58"/>
      <c r="K44" s="58"/>
      <c r="L44" s="58"/>
      <c r="M44" s="58">
        <v>0</v>
      </c>
      <c r="N44" s="58">
        <v>0</v>
      </c>
      <c r="O44" s="58">
        <v>0</v>
      </c>
      <c r="P44" s="58">
        <v>0</v>
      </c>
      <c r="Q44" s="58">
        <v>0</v>
      </c>
      <c r="R44" s="58">
        <v>0</v>
      </c>
      <c r="S44" s="58">
        <v>0</v>
      </c>
      <c r="T44" s="58">
        <v>0</v>
      </c>
      <c r="U44" s="58">
        <v>0</v>
      </c>
      <c r="V44" s="58">
        <v>0</v>
      </c>
      <c r="W44" s="58">
        <v>0</v>
      </c>
      <c r="X44" s="58">
        <v>0</v>
      </c>
      <c r="Y44" s="58">
        <v>0</v>
      </c>
      <c r="Z44" s="58">
        <v>0</v>
      </c>
      <c r="AA44" s="58">
        <v>0</v>
      </c>
      <c r="AB44" s="58">
        <v>0</v>
      </c>
      <c r="AC44" s="58">
        <v>0</v>
      </c>
      <c r="AD44" s="58">
        <v>0</v>
      </c>
      <c r="AE44" s="58">
        <v>0</v>
      </c>
      <c r="AF44" s="58">
        <v>0</v>
      </c>
      <c r="AG44" s="58">
        <v>0</v>
      </c>
      <c r="AH44" s="58">
        <v>0</v>
      </c>
      <c r="AI44" s="58">
        <v>0</v>
      </c>
      <c r="AJ44" s="58">
        <v>0</v>
      </c>
      <c r="AK44" s="58">
        <v>0</v>
      </c>
      <c r="AL44" s="58">
        <v>0</v>
      </c>
      <c r="AM44" s="58">
        <v>0</v>
      </c>
      <c r="AN44" s="58">
        <v>0</v>
      </c>
      <c r="AO44" s="58">
        <v>0</v>
      </c>
      <c r="AP44" s="58">
        <v>0</v>
      </c>
      <c r="AQ44" s="58">
        <v>0</v>
      </c>
      <c r="AR44" s="58">
        <v>0</v>
      </c>
      <c r="AS44" s="58">
        <v>0</v>
      </c>
      <c r="AT44" s="58">
        <v>0</v>
      </c>
      <c r="AU44" s="58">
        <v>0</v>
      </c>
      <c r="AV44" s="58">
        <v>0</v>
      </c>
      <c r="AW44" s="58">
        <v>0</v>
      </c>
      <c r="AX44" s="58">
        <v>0</v>
      </c>
      <c r="AY44" s="58">
        <v>0</v>
      </c>
      <c r="AZ44" s="58">
        <v>0</v>
      </c>
      <c r="BA44" s="58">
        <v>0</v>
      </c>
      <c r="BB44" s="58">
        <v>0</v>
      </c>
      <c r="BC44" s="58">
        <v>0</v>
      </c>
      <c r="BD44" s="58">
        <v>0</v>
      </c>
      <c r="BE44" s="58">
        <v>0</v>
      </c>
      <c r="BF44" s="17"/>
    </row>
    <row r="45" spans="1:58" s="18" customFormat="1" ht="40.5" x14ac:dyDescent="0.25">
      <c r="A45" s="114"/>
      <c r="B45" s="30" t="s">
        <v>149</v>
      </c>
      <c r="C45" s="39" t="s">
        <v>28</v>
      </c>
      <c r="D45" s="24" t="s">
        <v>72</v>
      </c>
      <c r="E45" s="24" t="s">
        <v>66</v>
      </c>
      <c r="F45" s="42" t="s">
        <v>45</v>
      </c>
      <c r="G45" s="24">
        <v>1.3</v>
      </c>
      <c r="H45" s="25">
        <v>45658</v>
      </c>
      <c r="I45" s="25">
        <v>46021</v>
      </c>
      <c r="J45" s="58"/>
      <c r="K45" s="58"/>
      <c r="L45" s="58"/>
      <c r="M45" s="58">
        <v>0</v>
      </c>
      <c r="N45" s="58"/>
      <c r="O45" s="58">
        <v>0</v>
      </c>
      <c r="P45" s="58"/>
      <c r="Q45" s="58">
        <v>0</v>
      </c>
      <c r="R45" s="58"/>
      <c r="S45" s="58"/>
      <c r="T45" s="58"/>
      <c r="U45" s="58">
        <v>0</v>
      </c>
      <c r="V45" s="58"/>
      <c r="W45" s="58"/>
      <c r="X45" s="58"/>
      <c r="Y45" s="58">
        <v>0</v>
      </c>
      <c r="Z45" s="58"/>
      <c r="AA45" s="58"/>
      <c r="AB45" s="58"/>
      <c r="AC45" s="58">
        <v>0</v>
      </c>
      <c r="AD45" s="58"/>
      <c r="AE45" s="58"/>
      <c r="AF45" s="58"/>
      <c r="AG45" s="58">
        <v>0</v>
      </c>
      <c r="AH45" s="58"/>
      <c r="AI45" s="58"/>
      <c r="AJ45" s="58"/>
      <c r="AK45" s="58">
        <v>0</v>
      </c>
      <c r="AL45" s="58"/>
      <c r="AM45" s="58"/>
      <c r="AN45" s="58"/>
      <c r="AO45" s="58">
        <v>0</v>
      </c>
      <c r="AP45" s="58"/>
      <c r="AQ45" s="58"/>
      <c r="AR45" s="58"/>
      <c r="AS45" s="58">
        <v>0</v>
      </c>
      <c r="AT45" s="58"/>
      <c r="AU45" s="58"/>
      <c r="AV45" s="58"/>
      <c r="AW45" s="58">
        <v>0</v>
      </c>
      <c r="AX45" s="58"/>
      <c r="AY45" s="58"/>
      <c r="AZ45" s="58"/>
      <c r="BA45" s="58">
        <v>0</v>
      </c>
      <c r="BB45" s="58"/>
      <c r="BC45" s="58"/>
      <c r="BD45" s="58"/>
      <c r="BE45" s="58">
        <v>0</v>
      </c>
      <c r="BF45" s="17"/>
    </row>
    <row r="46" spans="1:58" s="18" customFormat="1" ht="45" customHeight="1" x14ac:dyDescent="0.25">
      <c r="A46" s="114"/>
      <c r="B46" s="30" t="s">
        <v>150</v>
      </c>
      <c r="C46" s="39" t="s">
        <v>28</v>
      </c>
      <c r="D46" s="24" t="s">
        <v>72</v>
      </c>
      <c r="E46" s="24" t="s">
        <v>67</v>
      </c>
      <c r="F46" s="42" t="s">
        <v>45</v>
      </c>
      <c r="G46" s="24">
        <v>2.2999999999999998</v>
      </c>
      <c r="H46" s="25">
        <v>45809</v>
      </c>
      <c r="I46" s="25">
        <v>46022</v>
      </c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>
        <v>0</v>
      </c>
      <c r="AH46" s="58"/>
      <c r="AI46" s="58"/>
      <c r="AJ46" s="58"/>
      <c r="AK46" s="58">
        <v>0</v>
      </c>
      <c r="AL46" s="58"/>
      <c r="AM46" s="58"/>
      <c r="AN46" s="58"/>
      <c r="AO46" s="58">
        <v>0</v>
      </c>
      <c r="AP46" s="58"/>
      <c r="AQ46" s="58"/>
      <c r="AR46" s="58"/>
      <c r="AS46" s="58">
        <v>0</v>
      </c>
      <c r="AT46" s="58"/>
      <c r="AU46" s="58"/>
      <c r="AV46" s="58"/>
      <c r="AW46" s="58">
        <v>0</v>
      </c>
      <c r="AX46" s="58"/>
      <c r="AY46" s="58"/>
      <c r="AZ46" s="58"/>
      <c r="BA46" s="58">
        <v>0</v>
      </c>
      <c r="BB46" s="58"/>
      <c r="BC46" s="58"/>
      <c r="BD46" s="58"/>
      <c r="BE46" s="58">
        <v>0</v>
      </c>
      <c r="BF46" s="17"/>
    </row>
    <row r="47" spans="1:58" s="18" customFormat="1" ht="27" x14ac:dyDescent="0.25">
      <c r="A47" s="114"/>
      <c r="B47" s="30" t="s">
        <v>179</v>
      </c>
      <c r="C47" s="39" t="s">
        <v>28</v>
      </c>
      <c r="D47" s="24" t="s">
        <v>81</v>
      </c>
      <c r="E47" s="24" t="s">
        <v>67</v>
      </c>
      <c r="F47" s="42" t="s">
        <v>45</v>
      </c>
      <c r="G47" s="24">
        <v>1.2</v>
      </c>
      <c r="H47" s="25">
        <v>45658</v>
      </c>
      <c r="I47" s="25">
        <v>46021</v>
      </c>
      <c r="J47" s="58"/>
      <c r="K47" s="58"/>
      <c r="L47" s="58"/>
      <c r="M47" s="58">
        <v>0</v>
      </c>
      <c r="N47" s="58"/>
      <c r="O47" s="58"/>
      <c r="P47" s="58"/>
      <c r="Q47" s="58">
        <v>0</v>
      </c>
      <c r="R47" s="58"/>
      <c r="S47" s="58"/>
      <c r="T47" s="58"/>
      <c r="U47" s="58">
        <v>0</v>
      </c>
      <c r="V47" s="58"/>
      <c r="W47" s="58"/>
      <c r="X47" s="58"/>
      <c r="Y47" s="58">
        <v>0</v>
      </c>
      <c r="Z47" s="58"/>
      <c r="AA47" s="58"/>
      <c r="AB47" s="58"/>
      <c r="AC47" s="58">
        <v>0</v>
      </c>
      <c r="AD47" s="58"/>
      <c r="AE47" s="58"/>
      <c r="AF47" s="58"/>
      <c r="AG47" s="58">
        <v>0</v>
      </c>
      <c r="AH47" s="58"/>
      <c r="AI47" s="58"/>
      <c r="AJ47" s="58"/>
      <c r="AK47" s="58">
        <v>0</v>
      </c>
      <c r="AL47" s="58"/>
      <c r="AM47" s="58"/>
      <c r="AN47" s="58"/>
      <c r="AO47" s="58">
        <v>0</v>
      </c>
      <c r="AP47" s="58"/>
      <c r="AQ47" s="58"/>
      <c r="AR47" s="58"/>
      <c r="AS47" s="58">
        <v>0</v>
      </c>
      <c r="AT47" s="58"/>
      <c r="AU47" s="58"/>
      <c r="AV47" s="58"/>
      <c r="AW47" s="58">
        <v>0</v>
      </c>
      <c r="AX47" s="58"/>
      <c r="AY47" s="58"/>
      <c r="AZ47" s="58"/>
      <c r="BA47" s="58">
        <v>0</v>
      </c>
      <c r="BB47" s="58"/>
      <c r="BC47" s="58"/>
      <c r="BD47" s="58"/>
      <c r="BE47" s="58">
        <v>0</v>
      </c>
      <c r="BF47" s="17"/>
    </row>
    <row r="48" spans="1:58" s="18" customFormat="1" ht="27" x14ac:dyDescent="0.25">
      <c r="A48" s="114"/>
      <c r="B48" s="30" t="s">
        <v>151</v>
      </c>
      <c r="C48" s="39" t="s">
        <v>28</v>
      </c>
      <c r="D48" s="24" t="s">
        <v>29</v>
      </c>
      <c r="E48" s="24" t="s">
        <v>83</v>
      </c>
      <c r="F48" s="42" t="s">
        <v>59</v>
      </c>
      <c r="G48" s="24">
        <v>1</v>
      </c>
      <c r="H48" s="25">
        <v>45689</v>
      </c>
      <c r="I48" s="25">
        <v>46022</v>
      </c>
      <c r="J48" s="58"/>
      <c r="K48" s="58"/>
      <c r="L48" s="58"/>
      <c r="M48" s="58"/>
      <c r="N48" s="58">
        <v>0</v>
      </c>
      <c r="O48" s="58"/>
      <c r="P48" s="58"/>
      <c r="Q48" s="58">
        <v>0</v>
      </c>
      <c r="R48" s="58"/>
      <c r="S48" s="58"/>
      <c r="T48" s="58"/>
      <c r="U48" s="58">
        <v>0</v>
      </c>
      <c r="V48" s="58"/>
      <c r="W48" s="58"/>
      <c r="X48" s="58"/>
      <c r="Y48" s="58">
        <v>0</v>
      </c>
      <c r="Z48" s="58"/>
      <c r="AA48" s="58"/>
      <c r="AB48" s="58"/>
      <c r="AC48" s="58">
        <v>0</v>
      </c>
      <c r="AD48" s="58"/>
      <c r="AE48" s="58"/>
      <c r="AF48" s="58"/>
      <c r="AG48" s="58">
        <v>0</v>
      </c>
      <c r="AH48" s="58"/>
      <c r="AI48" s="58"/>
      <c r="AJ48" s="58"/>
      <c r="AK48" s="58">
        <v>0</v>
      </c>
      <c r="AL48" s="58"/>
      <c r="AM48" s="58"/>
      <c r="AN48" s="58"/>
      <c r="AO48" s="58">
        <v>0</v>
      </c>
      <c r="AP48" s="58"/>
      <c r="AQ48" s="58"/>
      <c r="AR48" s="58"/>
      <c r="AS48" s="58">
        <v>0</v>
      </c>
      <c r="AT48" s="58"/>
      <c r="AU48" s="58"/>
      <c r="AV48" s="58"/>
      <c r="AW48" s="58">
        <v>0</v>
      </c>
      <c r="AX48" s="58"/>
      <c r="AY48" s="58"/>
      <c r="AZ48" s="58"/>
      <c r="BA48" s="58">
        <v>0</v>
      </c>
      <c r="BB48" s="58"/>
      <c r="BC48" s="58"/>
      <c r="BD48" s="58"/>
      <c r="BE48" s="58">
        <v>0</v>
      </c>
      <c r="BF48" s="17"/>
    </row>
    <row r="49" spans="1:58" s="18" customFormat="1" ht="30.65" customHeight="1" x14ac:dyDescent="0.25">
      <c r="A49" s="115"/>
      <c r="B49" s="30" t="s">
        <v>84</v>
      </c>
      <c r="C49" s="39" t="s">
        <v>85</v>
      </c>
      <c r="D49" s="24" t="s">
        <v>86</v>
      </c>
      <c r="E49" s="24" t="s">
        <v>47</v>
      </c>
      <c r="F49" s="42" t="s">
        <v>53</v>
      </c>
      <c r="G49" s="24">
        <v>1.3</v>
      </c>
      <c r="H49" s="25">
        <v>45809</v>
      </c>
      <c r="I49" s="25">
        <v>46022</v>
      </c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>
        <v>0</v>
      </c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>
        <v>0</v>
      </c>
      <c r="BF49" s="17"/>
    </row>
    <row r="50" spans="1:58" s="18" customFormat="1" ht="30.65" customHeight="1" x14ac:dyDescent="0.25">
      <c r="A50" s="82" t="s">
        <v>87</v>
      </c>
      <c r="B50" s="30" t="s">
        <v>180</v>
      </c>
      <c r="C50" s="39" t="s">
        <v>28</v>
      </c>
      <c r="D50" s="24" t="s">
        <v>81</v>
      </c>
      <c r="E50" s="24" t="s">
        <v>78</v>
      </c>
      <c r="F50" s="42" t="s">
        <v>45</v>
      </c>
      <c r="G50" s="24">
        <v>1</v>
      </c>
      <c r="H50" s="25">
        <v>45689</v>
      </c>
      <c r="I50" s="25">
        <v>45746</v>
      </c>
      <c r="J50" s="58"/>
      <c r="K50" s="58"/>
      <c r="L50" s="58"/>
      <c r="M50" s="58">
        <v>0</v>
      </c>
      <c r="N50" s="58">
        <v>0</v>
      </c>
      <c r="O50" s="58">
        <v>0</v>
      </c>
      <c r="P50" s="58">
        <v>0</v>
      </c>
      <c r="Q50" s="58">
        <v>0</v>
      </c>
      <c r="R50" s="58">
        <v>0</v>
      </c>
      <c r="S50" s="58">
        <v>0</v>
      </c>
      <c r="T50" s="58">
        <v>0</v>
      </c>
      <c r="U50" s="58">
        <v>0</v>
      </c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17"/>
    </row>
    <row r="51" spans="1:58" s="18" customFormat="1" ht="30.65" customHeight="1" x14ac:dyDescent="0.25">
      <c r="A51" s="83"/>
      <c r="B51" s="30" t="s">
        <v>135</v>
      </c>
      <c r="C51" s="39" t="s">
        <v>28</v>
      </c>
      <c r="D51" s="24" t="s">
        <v>81</v>
      </c>
      <c r="E51" s="24" t="s">
        <v>78</v>
      </c>
      <c r="F51" s="42" t="s">
        <v>45</v>
      </c>
      <c r="G51" s="24">
        <v>1</v>
      </c>
      <c r="H51" s="25">
        <v>45684</v>
      </c>
      <c r="I51" s="25">
        <v>46021</v>
      </c>
      <c r="J51" s="58"/>
      <c r="K51" s="58"/>
      <c r="L51" s="58"/>
      <c r="M51" s="58">
        <v>0</v>
      </c>
      <c r="N51" s="58">
        <v>0</v>
      </c>
      <c r="O51" s="58">
        <v>0</v>
      </c>
      <c r="P51" s="58">
        <v>0</v>
      </c>
      <c r="Q51" s="58">
        <v>0</v>
      </c>
      <c r="R51" s="58">
        <v>0</v>
      </c>
      <c r="S51" s="58">
        <v>0</v>
      </c>
      <c r="T51" s="58">
        <v>0</v>
      </c>
      <c r="U51" s="58">
        <v>0</v>
      </c>
      <c r="V51" s="58">
        <v>0</v>
      </c>
      <c r="W51" s="58">
        <v>0</v>
      </c>
      <c r="X51" s="58">
        <v>0</v>
      </c>
      <c r="Y51" s="58">
        <v>0</v>
      </c>
      <c r="Z51" s="58">
        <v>0</v>
      </c>
      <c r="AA51" s="58">
        <v>0</v>
      </c>
      <c r="AB51" s="58">
        <v>0</v>
      </c>
      <c r="AC51" s="58">
        <v>0</v>
      </c>
      <c r="AD51" s="58">
        <v>0</v>
      </c>
      <c r="AE51" s="58">
        <v>0</v>
      </c>
      <c r="AF51" s="58">
        <v>0</v>
      </c>
      <c r="AG51" s="58">
        <v>0</v>
      </c>
      <c r="AH51" s="58">
        <v>0</v>
      </c>
      <c r="AI51" s="58">
        <v>0</v>
      </c>
      <c r="AJ51" s="58">
        <v>0</v>
      </c>
      <c r="AK51" s="58">
        <v>0</v>
      </c>
      <c r="AL51" s="58">
        <v>0</v>
      </c>
      <c r="AM51" s="58">
        <v>0</v>
      </c>
      <c r="AN51" s="58">
        <v>0</v>
      </c>
      <c r="AO51" s="58">
        <v>0</v>
      </c>
      <c r="AP51" s="58">
        <v>0</v>
      </c>
      <c r="AQ51" s="58">
        <v>0</v>
      </c>
      <c r="AR51" s="58">
        <v>0</v>
      </c>
      <c r="AS51" s="58">
        <v>0</v>
      </c>
      <c r="AT51" s="58">
        <v>0</v>
      </c>
      <c r="AU51" s="58">
        <v>0</v>
      </c>
      <c r="AV51" s="58">
        <v>0</v>
      </c>
      <c r="AW51" s="58">
        <v>0</v>
      </c>
      <c r="AX51" s="58">
        <v>0</v>
      </c>
      <c r="AY51" s="58">
        <v>0</v>
      </c>
      <c r="AZ51" s="58">
        <v>0</v>
      </c>
      <c r="BA51" s="58">
        <v>0</v>
      </c>
      <c r="BB51" s="58">
        <v>0</v>
      </c>
      <c r="BC51" s="58">
        <v>0</v>
      </c>
      <c r="BD51" s="58">
        <v>0</v>
      </c>
      <c r="BE51" s="58">
        <v>0</v>
      </c>
      <c r="BF51" s="17"/>
    </row>
    <row r="52" spans="1:58" s="18" customFormat="1" ht="30.65" customHeight="1" x14ac:dyDescent="0.25">
      <c r="A52" s="83"/>
      <c r="B52" s="30" t="s">
        <v>152</v>
      </c>
      <c r="C52" s="39" t="s">
        <v>28</v>
      </c>
      <c r="D52" s="24" t="s">
        <v>81</v>
      </c>
      <c r="E52" s="24" t="s">
        <v>78</v>
      </c>
      <c r="F52" s="42" t="s">
        <v>30</v>
      </c>
      <c r="G52" s="24">
        <v>1</v>
      </c>
      <c r="H52" s="25">
        <v>45684</v>
      </c>
      <c r="I52" s="76">
        <v>45715</v>
      </c>
      <c r="J52" s="58"/>
      <c r="K52" s="58"/>
      <c r="L52" s="58"/>
      <c r="M52" s="58"/>
      <c r="N52" s="58">
        <v>0</v>
      </c>
      <c r="O52" s="58">
        <v>0</v>
      </c>
      <c r="P52" s="58">
        <v>0</v>
      </c>
      <c r="Q52" s="58">
        <v>0</v>
      </c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17"/>
    </row>
    <row r="53" spans="1:58" s="18" customFormat="1" ht="30.65" customHeight="1" x14ac:dyDescent="0.25">
      <c r="A53" s="83"/>
      <c r="B53" s="30" t="s">
        <v>134</v>
      </c>
      <c r="C53" s="39" t="s">
        <v>181</v>
      </c>
      <c r="D53" s="24" t="s">
        <v>81</v>
      </c>
      <c r="E53" s="24" t="s">
        <v>78</v>
      </c>
      <c r="F53" s="42" t="s">
        <v>45</v>
      </c>
      <c r="G53" s="24">
        <v>1</v>
      </c>
      <c r="H53" s="25">
        <v>45717</v>
      </c>
      <c r="I53" s="25">
        <v>46021</v>
      </c>
      <c r="J53" s="58"/>
      <c r="K53" s="58"/>
      <c r="L53" s="58"/>
      <c r="M53" s="58"/>
      <c r="N53" s="58"/>
      <c r="O53" s="58"/>
      <c r="P53" s="58"/>
      <c r="Q53" s="58"/>
      <c r="R53" s="58">
        <v>0</v>
      </c>
      <c r="S53" s="58">
        <v>0</v>
      </c>
      <c r="T53" s="58">
        <v>0</v>
      </c>
      <c r="U53" s="58">
        <v>0</v>
      </c>
      <c r="V53" s="58">
        <v>0</v>
      </c>
      <c r="W53" s="58">
        <v>0</v>
      </c>
      <c r="X53" s="58">
        <v>0</v>
      </c>
      <c r="Y53" s="58">
        <v>0</v>
      </c>
      <c r="Z53" s="58">
        <v>0</v>
      </c>
      <c r="AA53" s="58">
        <v>0</v>
      </c>
      <c r="AB53" s="58">
        <v>0</v>
      </c>
      <c r="AC53" s="58">
        <v>0</v>
      </c>
      <c r="AD53" s="58">
        <v>0</v>
      </c>
      <c r="AE53" s="58">
        <v>0</v>
      </c>
      <c r="AF53" s="58">
        <v>0</v>
      </c>
      <c r="AG53" s="58">
        <v>0</v>
      </c>
      <c r="AH53" s="58">
        <v>0</v>
      </c>
      <c r="AI53" s="58">
        <v>0</v>
      </c>
      <c r="AJ53" s="58">
        <v>0</v>
      </c>
      <c r="AK53" s="58">
        <v>0</v>
      </c>
      <c r="AL53" s="58">
        <v>0</v>
      </c>
      <c r="AM53" s="58">
        <v>0</v>
      </c>
      <c r="AN53" s="58">
        <v>0</v>
      </c>
      <c r="AO53" s="58">
        <v>0</v>
      </c>
      <c r="AP53" s="58">
        <v>0</v>
      </c>
      <c r="AQ53" s="58">
        <v>0</v>
      </c>
      <c r="AR53" s="58">
        <v>0</v>
      </c>
      <c r="AS53" s="58">
        <v>0</v>
      </c>
      <c r="AT53" s="58">
        <v>0</v>
      </c>
      <c r="AU53" s="58">
        <v>0</v>
      </c>
      <c r="AV53" s="58">
        <v>0</v>
      </c>
      <c r="AW53" s="58">
        <v>0</v>
      </c>
      <c r="AX53" s="58">
        <v>0</v>
      </c>
      <c r="AY53" s="58">
        <v>0</v>
      </c>
      <c r="AZ53" s="58">
        <v>0</v>
      </c>
      <c r="BA53" s="58">
        <v>0</v>
      </c>
      <c r="BB53" s="58">
        <v>0</v>
      </c>
      <c r="BC53" s="58">
        <v>0</v>
      </c>
      <c r="BD53" s="58">
        <v>0</v>
      </c>
      <c r="BE53" s="58">
        <v>0</v>
      </c>
      <c r="BF53" s="17"/>
    </row>
    <row r="54" spans="1:58" s="18" customFormat="1" ht="30.65" customHeight="1" x14ac:dyDescent="0.25">
      <c r="A54" s="83"/>
      <c r="B54" s="30" t="s">
        <v>153</v>
      </c>
      <c r="C54" s="39" t="s">
        <v>137</v>
      </c>
      <c r="D54" s="24" t="s">
        <v>81</v>
      </c>
      <c r="E54" s="24" t="s">
        <v>78</v>
      </c>
      <c r="F54" s="42" t="s">
        <v>30</v>
      </c>
      <c r="G54" s="24">
        <v>1</v>
      </c>
      <c r="H54" s="25">
        <v>45809</v>
      </c>
      <c r="I54" s="25">
        <v>45899</v>
      </c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>
        <v>0</v>
      </c>
      <c r="AE54" s="58">
        <v>0</v>
      </c>
      <c r="AF54" s="58">
        <v>0</v>
      </c>
      <c r="AG54" s="58">
        <v>0</v>
      </c>
      <c r="AH54" s="58">
        <v>0</v>
      </c>
      <c r="AI54" s="58">
        <v>0</v>
      </c>
      <c r="AJ54" s="58">
        <v>0</v>
      </c>
      <c r="AK54" s="58">
        <v>0</v>
      </c>
      <c r="AL54" s="58">
        <v>0</v>
      </c>
      <c r="AM54" s="58">
        <v>0</v>
      </c>
      <c r="AN54" s="58">
        <v>0</v>
      </c>
      <c r="AO54" s="58">
        <v>0</v>
      </c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17"/>
    </row>
    <row r="55" spans="1:58" s="18" customFormat="1" ht="30.65" customHeight="1" x14ac:dyDescent="0.25">
      <c r="A55" s="83"/>
      <c r="B55" s="30" t="s">
        <v>136</v>
      </c>
      <c r="C55" s="39" t="s">
        <v>137</v>
      </c>
      <c r="D55" s="24" t="s">
        <v>81</v>
      </c>
      <c r="E55" s="24" t="s">
        <v>78</v>
      </c>
      <c r="F55" s="42" t="s">
        <v>30</v>
      </c>
      <c r="G55" s="24">
        <v>1</v>
      </c>
      <c r="H55" s="25">
        <v>45931</v>
      </c>
      <c r="I55" s="25">
        <v>46021</v>
      </c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>
        <v>0</v>
      </c>
      <c r="AU55" s="58">
        <v>0</v>
      </c>
      <c r="AV55" s="58">
        <v>0</v>
      </c>
      <c r="AW55" s="58">
        <v>0</v>
      </c>
      <c r="AX55" s="58">
        <v>0</v>
      </c>
      <c r="AY55" s="58">
        <v>0</v>
      </c>
      <c r="AZ55" s="58">
        <v>0</v>
      </c>
      <c r="BA55" s="58">
        <v>0</v>
      </c>
      <c r="BB55" s="58"/>
      <c r="BC55" s="58"/>
      <c r="BD55" s="58"/>
      <c r="BE55" s="58"/>
      <c r="BF55" s="17"/>
    </row>
    <row r="56" spans="1:58" s="18" customFormat="1" ht="45.5" customHeight="1" x14ac:dyDescent="0.25">
      <c r="A56" s="83"/>
      <c r="B56" s="30" t="s">
        <v>88</v>
      </c>
      <c r="C56" s="39" t="s">
        <v>28</v>
      </c>
      <c r="D56" s="24" t="s">
        <v>182</v>
      </c>
      <c r="E56" s="24" t="s">
        <v>78</v>
      </c>
      <c r="F56" s="42" t="s">
        <v>45</v>
      </c>
      <c r="G56" s="24">
        <v>1</v>
      </c>
      <c r="H56" s="25">
        <v>45717</v>
      </c>
      <c r="I56" s="25">
        <v>46022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>
        <v>0</v>
      </c>
      <c r="V56" s="58"/>
      <c r="W56" s="58"/>
      <c r="X56" s="58"/>
      <c r="Y56" s="58">
        <v>0</v>
      </c>
      <c r="Z56" s="58"/>
      <c r="AA56" s="58"/>
      <c r="AB56" s="58"/>
      <c r="AC56" s="58">
        <v>0</v>
      </c>
      <c r="AD56" s="58"/>
      <c r="AE56" s="58"/>
      <c r="AF56" s="58"/>
      <c r="AG56" s="58">
        <v>0</v>
      </c>
      <c r="AH56" s="58"/>
      <c r="AI56" s="58"/>
      <c r="AJ56" s="58"/>
      <c r="AK56" s="58">
        <v>0</v>
      </c>
      <c r="AL56" s="58"/>
      <c r="AM56" s="58"/>
      <c r="AN56" s="58"/>
      <c r="AO56" s="58">
        <v>0</v>
      </c>
      <c r="AP56" s="58"/>
      <c r="AQ56" s="58"/>
      <c r="AR56" s="58"/>
      <c r="AS56" s="58">
        <v>0</v>
      </c>
      <c r="AT56" s="58"/>
      <c r="AU56" s="58"/>
      <c r="AV56" s="58"/>
      <c r="AW56" s="58">
        <v>0</v>
      </c>
      <c r="AX56" s="58"/>
      <c r="AY56" s="58"/>
      <c r="AZ56" s="58"/>
      <c r="BA56" s="58">
        <v>0</v>
      </c>
      <c r="BB56" s="58"/>
      <c r="BC56" s="58"/>
      <c r="BD56" s="58"/>
      <c r="BE56" s="58">
        <v>0</v>
      </c>
      <c r="BF56" s="17"/>
    </row>
    <row r="57" spans="1:58" s="18" customFormat="1" ht="30.65" customHeight="1" x14ac:dyDescent="0.25">
      <c r="A57" s="84"/>
      <c r="B57" s="30" t="s">
        <v>154</v>
      </c>
      <c r="C57" s="39" t="s">
        <v>28</v>
      </c>
      <c r="D57" s="24" t="s">
        <v>81</v>
      </c>
      <c r="E57" s="24" t="s">
        <v>78</v>
      </c>
      <c r="F57" s="42" t="s">
        <v>30</v>
      </c>
      <c r="G57" s="24">
        <v>1.3</v>
      </c>
      <c r="H57" s="25">
        <v>45901</v>
      </c>
      <c r="I57" s="25">
        <v>45930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>
        <v>0</v>
      </c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17"/>
    </row>
    <row r="58" spans="1:58" s="18" customFormat="1" ht="42" customHeight="1" x14ac:dyDescent="0.25">
      <c r="A58" s="82" t="s">
        <v>89</v>
      </c>
      <c r="B58" s="30" t="s">
        <v>90</v>
      </c>
      <c r="C58" s="39" t="s">
        <v>183</v>
      </c>
      <c r="D58" s="24" t="s">
        <v>91</v>
      </c>
      <c r="E58" s="24" t="s">
        <v>78</v>
      </c>
      <c r="F58" s="42" t="s">
        <v>53</v>
      </c>
      <c r="G58" s="24">
        <v>1</v>
      </c>
      <c r="H58" s="25">
        <v>45689</v>
      </c>
      <c r="I58" s="25">
        <v>46021</v>
      </c>
      <c r="J58" s="58"/>
      <c r="K58" s="58"/>
      <c r="L58" s="58"/>
      <c r="M58" s="58"/>
      <c r="N58" s="65"/>
      <c r="O58" s="65"/>
      <c r="P58" s="58"/>
      <c r="Q58" s="58"/>
      <c r="R58" s="58">
        <v>0</v>
      </c>
      <c r="S58" s="58"/>
      <c r="T58" s="58"/>
      <c r="U58" s="58"/>
      <c r="V58" s="58"/>
      <c r="W58" s="58"/>
      <c r="X58" s="58"/>
      <c r="Y58" s="58"/>
      <c r="Z58" s="58"/>
      <c r="AA58" s="58"/>
      <c r="AB58" s="58"/>
      <c r="AD58" s="58"/>
      <c r="AE58" s="58"/>
      <c r="AF58" s="58">
        <v>0</v>
      </c>
      <c r="AG58" s="58"/>
      <c r="AH58" s="58"/>
      <c r="AI58" s="58"/>
      <c r="AJ58" s="58"/>
      <c r="AK58" s="58"/>
      <c r="AL58" s="58"/>
      <c r="AM58" s="58"/>
      <c r="AN58" s="58"/>
      <c r="AP58" s="58"/>
      <c r="AQ58" s="58">
        <v>0</v>
      </c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>
        <v>0</v>
      </c>
      <c r="BC58" s="58"/>
      <c r="BD58" s="58"/>
      <c r="BE58" s="58"/>
      <c r="BF58" s="17"/>
    </row>
    <row r="59" spans="1:58" s="18" customFormat="1" ht="42" customHeight="1" x14ac:dyDescent="0.25">
      <c r="A59" s="83"/>
      <c r="B59" s="30" t="s">
        <v>155</v>
      </c>
      <c r="C59" s="39" t="s">
        <v>184</v>
      </c>
      <c r="D59" s="24" t="s">
        <v>91</v>
      </c>
      <c r="E59" s="24" t="s">
        <v>78</v>
      </c>
      <c r="F59" s="42" t="s">
        <v>45</v>
      </c>
      <c r="G59" s="24">
        <v>1</v>
      </c>
      <c r="H59" s="25">
        <v>45658</v>
      </c>
      <c r="I59" s="25">
        <v>46022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8">
        <v>0</v>
      </c>
      <c r="P59" s="58">
        <v>0</v>
      </c>
      <c r="Q59" s="58">
        <v>0</v>
      </c>
      <c r="R59" s="58">
        <v>0</v>
      </c>
      <c r="S59" s="58">
        <v>0</v>
      </c>
      <c r="T59" s="58">
        <v>0</v>
      </c>
      <c r="U59" s="58">
        <v>0</v>
      </c>
      <c r="V59" s="58">
        <v>0</v>
      </c>
      <c r="W59" s="58">
        <v>0</v>
      </c>
      <c r="X59" s="58">
        <v>0</v>
      </c>
      <c r="Y59" s="58">
        <v>0</v>
      </c>
      <c r="Z59" s="58">
        <v>0</v>
      </c>
      <c r="AA59" s="58">
        <v>0</v>
      </c>
      <c r="AB59" s="58">
        <v>0</v>
      </c>
      <c r="AC59" s="58">
        <v>0</v>
      </c>
      <c r="AD59" s="58">
        <v>0</v>
      </c>
      <c r="AE59" s="58">
        <v>0</v>
      </c>
      <c r="AF59" s="58">
        <v>0</v>
      </c>
      <c r="AG59" s="58">
        <v>0</v>
      </c>
      <c r="AH59" s="58">
        <v>0</v>
      </c>
      <c r="AI59" s="58">
        <v>0</v>
      </c>
      <c r="AJ59" s="58">
        <v>0</v>
      </c>
      <c r="AK59" s="58">
        <v>0</v>
      </c>
      <c r="AL59" s="58">
        <v>0</v>
      </c>
      <c r="AM59" s="58">
        <v>0</v>
      </c>
      <c r="AN59" s="58">
        <v>0</v>
      </c>
      <c r="AO59" s="58">
        <v>0</v>
      </c>
      <c r="AP59" s="58">
        <v>0</v>
      </c>
      <c r="AQ59" s="58">
        <v>0</v>
      </c>
      <c r="AR59" s="58">
        <v>0</v>
      </c>
      <c r="AS59" s="58">
        <v>0</v>
      </c>
      <c r="AT59" s="58">
        <v>0</v>
      </c>
      <c r="AU59" s="58">
        <v>0</v>
      </c>
      <c r="AV59" s="58">
        <v>0</v>
      </c>
      <c r="AW59" s="58">
        <v>0</v>
      </c>
      <c r="AX59" s="58">
        <v>0</v>
      </c>
      <c r="AY59" s="58">
        <v>0</v>
      </c>
      <c r="AZ59" s="58">
        <v>0</v>
      </c>
      <c r="BA59" s="58">
        <v>0</v>
      </c>
      <c r="BB59" s="58">
        <v>0</v>
      </c>
      <c r="BC59" s="58">
        <v>0</v>
      </c>
      <c r="BD59" s="58">
        <v>0</v>
      </c>
      <c r="BE59" s="58">
        <v>0</v>
      </c>
      <c r="BF59" s="17"/>
    </row>
    <row r="60" spans="1:58" s="18" customFormat="1" ht="42" customHeight="1" x14ac:dyDescent="0.25">
      <c r="A60" s="83"/>
      <c r="B60" s="30" t="s">
        <v>156</v>
      </c>
      <c r="C60" s="39" t="s">
        <v>184</v>
      </c>
      <c r="D60" s="24" t="s">
        <v>91</v>
      </c>
      <c r="E60" s="24" t="s">
        <v>78</v>
      </c>
      <c r="F60" s="42" t="s">
        <v>45</v>
      </c>
      <c r="G60" s="24">
        <v>1</v>
      </c>
      <c r="H60" s="25">
        <v>45658</v>
      </c>
      <c r="I60" s="25">
        <v>46022</v>
      </c>
      <c r="J60" s="58">
        <v>0</v>
      </c>
      <c r="K60" s="58">
        <v>0</v>
      </c>
      <c r="L60" s="58">
        <v>0</v>
      </c>
      <c r="M60" s="58">
        <v>0</v>
      </c>
      <c r="N60" s="58">
        <v>0</v>
      </c>
      <c r="O60" s="58">
        <v>0</v>
      </c>
      <c r="P60" s="58">
        <v>0</v>
      </c>
      <c r="Q60" s="58">
        <v>0</v>
      </c>
      <c r="R60" s="58">
        <v>0</v>
      </c>
      <c r="S60" s="58">
        <v>0</v>
      </c>
      <c r="T60" s="58">
        <v>0</v>
      </c>
      <c r="U60" s="58">
        <v>0</v>
      </c>
      <c r="V60" s="58">
        <v>0</v>
      </c>
      <c r="W60" s="58">
        <v>0</v>
      </c>
      <c r="X60" s="58">
        <v>0</v>
      </c>
      <c r="Y60" s="58">
        <v>0</v>
      </c>
      <c r="Z60" s="58">
        <v>0</v>
      </c>
      <c r="AA60" s="58">
        <v>0</v>
      </c>
      <c r="AB60" s="58">
        <v>0</v>
      </c>
      <c r="AC60" s="58">
        <v>0</v>
      </c>
      <c r="AD60" s="58">
        <v>0</v>
      </c>
      <c r="AE60" s="58">
        <v>0</v>
      </c>
      <c r="AF60" s="58">
        <v>0</v>
      </c>
      <c r="AG60" s="58">
        <v>0</v>
      </c>
      <c r="AH60" s="58">
        <v>0</v>
      </c>
      <c r="AI60" s="58">
        <v>0</v>
      </c>
      <c r="AJ60" s="58">
        <v>0</v>
      </c>
      <c r="AK60" s="58">
        <v>0</v>
      </c>
      <c r="AL60" s="58">
        <v>0</v>
      </c>
      <c r="AM60" s="58">
        <v>0</v>
      </c>
      <c r="AN60" s="58">
        <v>0</v>
      </c>
      <c r="AO60" s="58">
        <v>0</v>
      </c>
      <c r="AP60" s="58">
        <v>0</v>
      </c>
      <c r="AQ60" s="58">
        <v>0</v>
      </c>
      <c r="AR60" s="58">
        <v>0</v>
      </c>
      <c r="AS60" s="58">
        <v>0</v>
      </c>
      <c r="AT60" s="58">
        <v>0</v>
      </c>
      <c r="AU60" s="58">
        <v>0</v>
      </c>
      <c r="AV60" s="58">
        <v>0</v>
      </c>
      <c r="AW60" s="58">
        <v>0</v>
      </c>
      <c r="AX60" s="58">
        <v>0</v>
      </c>
      <c r="AY60" s="58">
        <v>0</v>
      </c>
      <c r="AZ60" s="58">
        <v>0</v>
      </c>
      <c r="BA60" s="58">
        <v>0</v>
      </c>
      <c r="BB60" s="58">
        <v>0</v>
      </c>
      <c r="BC60" s="58">
        <v>0</v>
      </c>
      <c r="BD60" s="58">
        <v>0</v>
      </c>
      <c r="BE60" s="58">
        <v>0</v>
      </c>
      <c r="BF60" s="17"/>
    </row>
    <row r="61" spans="1:58" s="18" customFormat="1" ht="42" customHeight="1" x14ac:dyDescent="0.25">
      <c r="A61" s="84"/>
      <c r="B61" s="30" t="s">
        <v>185</v>
      </c>
      <c r="C61" s="39" t="s">
        <v>184</v>
      </c>
      <c r="D61" s="24" t="s">
        <v>91</v>
      </c>
      <c r="E61" s="24" t="s">
        <v>78</v>
      </c>
      <c r="F61" s="42" t="s">
        <v>45</v>
      </c>
      <c r="G61" s="24">
        <v>1</v>
      </c>
      <c r="H61" s="25">
        <v>45689</v>
      </c>
      <c r="I61" s="25">
        <v>46022</v>
      </c>
      <c r="J61" s="65"/>
      <c r="K61" s="65"/>
      <c r="L61" s="65"/>
      <c r="M61" s="65"/>
      <c r="N61" s="65"/>
      <c r="O61" s="65"/>
      <c r="P61" s="65"/>
      <c r="Q61" s="65">
        <v>0</v>
      </c>
      <c r="R61" s="65"/>
      <c r="S61" s="65"/>
      <c r="T61" s="65"/>
      <c r="U61" s="65">
        <v>0</v>
      </c>
      <c r="V61" s="65"/>
      <c r="W61" s="65"/>
      <c r="X61" s="65"/>
      <c r="Y61" s="65">
        <v>0</v>
      </c>
      <c r="Z61" s="65"/>
      <c r="AA61" s="65"/>
      <c r="AB61" s="65"/>
      <c r="AC61" s="65">
        <v>0</v>
      </c>
      <c r="AD61" s="65"/>
      <c r="AE61" s="65"/>
      <c r="AF61" s="65"/>
      <c r="AG61" s="65">
        <v>0</v>
      </c>
      <c r="AH61" s="65"/>
      <c r="AI61" s="65"/>
      <c r="AJ61" s="65"/>
      <c r="AK61" s="65">
        <v>0</v>
      </c>
      <c r="AL61" s="65"/>
      <c r="AM61" s="65"/>
      <c r="AN61" s="65"/>
      <c r="AO61" s="65">
        <v>0</v>
      </c>
      <c r="AP61" s="65"/>
      <c r="AQ61" s="65"/>
      <c r="AR61" s="65"/>
      <c r="AS61" s="65">
        <v>0</v>
      </c>
      <c r="AT61" s="65"/>
      <c r="AU61" s="65"/>
      <c r="AV61" s="65"/>
      <c r="AW61" s="65">
        <v>0</v>
      </c>
      <c r="AX61" s="65"/>
      <c r="AY61" s="65"/>
      <c r="AZ61" s="65"/>
      <c r="BA61" s="65">
        <v>0</v>
      </c>
      <c r="BB61" s="65"/>
      <c r="BC61" s="65"/>
      <c r="BD61" s="65"/>
      <c r="BE61" s="65">
        <v>0</v>
      </c>
      <c r="BF61" s="17"/>
    </row>
    <row r="62" spans="1:58" ht="42.75" customHeight="1" x14ac:dyDescent="0.35">
      <c r="A62" s="85" t="s">
        <v>186</v>
      </c>
      <c r="B62" s="31" t="s">
        <v>157</v>
      </c>
      <c r="C62" s="39" t="s">
        <v>28</v>
      </c>
      <c r="D62" s="24" t="s">
        <v>187</v>
      </c>
      <c r="E62" s="24" t="s">
        <v>83</v>
      </c>
      <c r="F62" s="42" t="s">
        <v>30</v>
      </c>
      <c r="G62" s="24">
        <v>4</v>
      </c>
      <c r="H62" s="25">
        <v>45660</v>
      </c>
      <c r="I62" s="25">
        <v>46022</v>
      </c>
      <c r="J62" s="61">
        <v>0</v>
      </c>
      <c r="K62" s="61">
        <v>0</v>
      </c>
      <c r="L62" s="61">
        <v>0</v>
      </c>
      <c r="M62" s="61">
        <v>0</v>
      </c>
      <c r="N62" s="61"/>
      <c r="O62" s="61"/>
      <c r="P62" s="61"/>
      <c r="Q62" s="61"/>
      <c r="R62" s="61">
        <v>0</v>
      </c>
      <c r="S62" s="61">
        <v>0</v>
      </c>
      <c r="T62" s="61">
        <v>0</v>
      </c>
      <c r="U62" s="61">
        <v>0</v>
      </c>
      <c r="V62" s="61"/>
      <c r="W62" s="61"/>
      <c r="X62" s="61"/>
      <c r="Y62" s="61"/>
      <c r="Z62" s="61">
        <v>0</v>
      </c>
      <c r="AA62" s="61">
        <v>0</v>
      </c>
      <c r="AB62" s="61">
        <v>0</v>
      </c>
      <c r="AC62" s="61">
        <v>0</v>
      </c>
      <c r="AD62" s="61"/>
      <c r="AE62" s="61"/>
      <c r="AF62" s="61"/>
      <c r="AG62" s="61"/>
      <c r="AH62" s="61">
        <v>0</v>
      </c>
      <c r="AI62" s="61">
        <v>0</v>
      </c>
      <c r="AJ62" s="61">
        <v>0</v>
      </c>
      <c r="AK62" s="61">
        <v>0</v>
      </c>
      <c r="AL62" s="58"/>
      <c r="AM62" s="58"/>
      <c r="AN62" s="58"/>
      <c r="AO62" s="61"/>
      <c r="AP62" s="61">
        <v>0</v>
      </c>
      <c r="AQ62" s="61">
        <v>0</v>
      </c>
      <c r="AR62" s="61">
        <v>0</v>
      </c>
      <c r="AS62" s="61">
        <v>0</v>
      </c>
      <c r="AT62" s="61"/>
      <c r="AU62" s="61"/>
      <c r="AV62" s="61"/>
      <c r="AW62" s="61"/>
      <c r="AX62" s="61">
        <v>0</v>
      </c>
      <c r="AY62" s="61">
        <v>0</v>
      </c>
      <c r="AZ62" s="61">
        <v>0</v>
      </c>
      <c r="BA62" s="61">
        <v>0</v>
      </c>
      <c r="BB62" s="61"/>
      <c r="BC62" s="61"/>
      <c r="BD62" s="61"/>
      <c r="BE62" s="61"/>
      <c r="BF62" s="19"/>
    </row>
    <row r="63" spans="1:58" s="18" customFormat="1" ht="21" customHeight="1" x14ac:dyDescent="0.35">
      <c r="A63" s="86"/>
      <c r="B63" s="31" t="s">
        <v>158</v>
      </c>
      <c r="C63" s="39" t="s">
        <v>28</v>
      </c>
      <c r="D63" s="24" t="s">
        <v>187</v>
      </c>
      <c r="E63" s="24" t="s">
        <v>92</v>
      </c>
      <c r="F63" s="42" t="s">
        <v>30</v>
      </c>
      <c r="G63" s="24">
        <v>4</v>
      </c>
      <c r="H63" s="25">
        <v>45809</v>
      </c>
      <c r="I63" s="25">
        <v>46022</v>
      </c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>
        <v>0</v>
      </c>
      <c r="AE63" s="58">
        <v>0</v>
      </c>
      <c r="AF63" s="58">
        <v>0</v>
      </c>
      <c r="AG63" s="58">
        <v>0</v>
      </c>
      <c r="AH63" s="58">
        <v>0</v>
      </c>
      <c r="AI63" s="58">
        <v>0</v>
      </c>
      <c r="AJ63" s="58">
        <v>0</v>
      </c>
      <c r="AK63" s="58">
        <v>0</v>
      </c>
      <c r="AL63" s="58">
        <v>0</v>
      </c>
      <c r="AM63" s="58">
        <v>0</v>
      </c>
      <c r="AN63" s="58">
        <v>0</v>
      </c>
      <c r="AO63" s="61">
        <v>0</v>
      </c>
      <c r="AP63" s="58">
        <v>0</v>
      </c>
      <c r="AQ63" s="58">
        <v>0</v>
      </c>
      <c r="AR63" s="58">
        <v>0</v>
      </c>
      <c r="AS63" s="58">
        <v>0</v>
      </c>
      <c r="AT63" s="58">
        <v>0</v>
      </c>
      <c r="AU63" s="58">
        <v>0</v>
      </c>
      <c r="AV63" s="58">
        <v>0</v>
      </c>
      <c r="AW63" s="58">
        <v>0</v>
      </c>
      <c r="AX63" s="58">
        <v>0</v>
      </c>
      <c r="AY63" s="58">
        <v>0</v>
      </c>
      <c r="AZ63" s="58">
        <v>0</v>
      </c>
      <c r="BA63" s="58">
        <v>0</v>
      </c>
      <c r="BB63" s="58">
        <v>0</v>
      </c>
      <c r="BC63" s="58">
        <v>0</v>
      </c>
      <c r="BD63" s="58">
        <v>0</v>
      </c>
      <c r="BE63" s="59">
        <v>0</v>
      </c>
      <c r="BF63" s="17"/>
    </row>
    <row r="64" spans="1:58" s="18" customFormat="1" ht="30.65" customHeight="1" x14ac:dyDescent="0.25">
      <c r="A64" s="86"/>
      <c r="B64" s="31" t="s">
        <v>93</v>
      </c>
      <c r="C64" s="39" t="s">
        <v>28</v>
      </c>
      <c r="D64" s="24" t="s">
        <v>187</v>
      </c>
      <c r="E64" s="24" t="s">
        <v>47</v>
      </c>
      <c r="F64" s="42" t="s">
        <v>45</v>
      </c>
      <c r="G64" s="24">
        <v>1.4</v>
      </c>
      <c r="H64" s="25">
        <v>45660</v>
      </c>
      <c r="I64" s="25">
        <v>46022</v>
      </c>
      <c r="J64" s="58"/>
      <c r="K64" s="58"/>
      <c r="L64" s="58"/>
      <c r="M64" s="58">
        <v>0</v>
      </c>
      <c r="N64" s="58"/>
      <c r="O64" s="58"/>
      <c r="P64" s="58"/>
      <c r="Q64" s="58">
        <v>0</v>
      </c>
      <c r="R64" s="58"/>
      <c r="S64" s="58"/>
      <c r="T64" s="58"/>
      <c r="U64" s="58">
        <v>0</v>
      </c>
      <c r="V64" s="58"/>
      <c r="W64" s="58"/>
      <c r="X64" s="58"/>
      <c r="Y64" s="58">
        <v>0</v>
      </c>
      <c r="Z64" s="58"/>
      <c r="AA64" s="58"/>
      <c r="AB64" s="58"/>
      <c r="AC64" s="58">
        <v>0</v>
      </c>
      <c r="AD64" s="58"/>
      <c r="AE64" s="58"/>
      <c r="AF64" s="58"/>
      <c r="AG64" s="58">
        <v>0</v>
      </c>
      <c r="AH64" s="58"/>
      <c r="AI64" s="58"/>
      <c r="AJ64" s="58"/>
      <c r="AK64" s="58">
        <v>0</v>
      </c>
      <c r="AL64" s="58"/>
      <c r="AM64" s="58"/>
      <c r="AN64" s="58"/>
      <c r="AO64" s="58">
        <v>0</v>
      </c>
      <c r="AP64" s="58"/>
      <c r="AQ64" s="58"/>
      <c r="AR64" s="58"/>
      <c r="AS64" s="58">
        <v>0</v>
      </c>
      <c r="AT64" s="58"/>
      <c r="AU64" s="58"/>
      <c r="AV64" s="58"/>
      <c r="AW64" s="58">
        <v>0</v>
      </c>
      <c r="AX64" s="58"/>
      <c r="AY64" s="58"/>
      <c r="AZ64" s="58"/>
      <c r="BA64" s="58">
        <v>0</v>
      </c>
      <c r="BB64" s="58"/>
      <c r="BC64" s="58"/>
      <c r="BD64" s="58"/>
      <c r="BE64" s="59">
        <v>0</v>
      </c>
      <c r="BF64" s="17"/>
    </row>
    <row r="65" spans="1:58" s="18" customFormat="1" ht="40.5" x14ac:dyDescent="0.25">
      <c r="A65" s="86"/>
      <c r="B65" s="31" t="s">
        <v>94</v>
      </c>
      <c r="C65" s="39" t="s">
        <v>28</v>
      </c>
      <c r="D65" s="24" t="s">
        <v>187</v>
      </c>
      <c r="E65" s="24" t="s">
        <v>47</v>
      </c>
      <c r="F65" s="42" t="s">
        <v>45</v>
      </c>
      <c r="G65" s="24">
        <v>1.4</v>
      </c>
      <c r="H65" s="25">
        <v>45717</v>
      </c>
      <c r="I65" s="25">
        <v>46022</v>
      </c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>
        <v>0</v>
      </c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>
        <v>0</v>
      </c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9"/>
      <c r="BF65" s="17"/>
    </row>
    <row r="66" spans="1:58" s="18" customFormat="1" ht="22.5" customHeight="1" x14ac:dyDescent="0.25">
      <c r="A66" s="86"/>
      <c r="B66" s="31" t="s">
        <v>95</v>
      </c>
      <c r="C66" s="39" t="s">
        <v>28</v>
      </c>
      <c r="D66" s="24" t="s">
        <v>187</v>
      </c>
      <c r="E66" s="24" t="s">
        <v>47</v>
      </c>
      <c r="F66" s="42" t="s">
        <v>30</v>
      </c>
      <c r="G66" s="24">
        <v>4</v>
      </c>
      <c r="H66" s="25">
        <v>45901</v>
      </c>
      <c r="I66" s="25">
        <v>45930</v>
      </c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>
        <v>0</v>
      </c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9"/>
      <c r="BF66" s="17"/>
    </row>
    <row r="67" spans="1:58" s="18" customFormat="1" ht="27" x14ac:dyDescent="0.25">
      <c r="A67" s="86"/>
      <c r="B67" s="31" t="s">
        <v>96</v>
      </c>
      <c r="C67" s="39" t="s">
        <v>28</v>
      </c>
      <c r="D67" s="24" t="s">
        <v>187</v>
      </c>
      <c r="E67" s="24" t="s">
        <v>47</v>
      </c>
      <c r="F67" s="42" t="s">
        <v>59</v>
      </c>
      <c r="G67" s="24">
        <v>4</v>
      </c>
      <c r="H67" s="25">
        <v>45660</v>
      </c>
      <c r="I67" s="25">
        <v>46022</v>
      </c>
      <c r="J67" s="58"/>
      <c r="K67" s="58"/>
      <c r="L67" s="58"/>
      <c r="M67" s="58">
        <v>0</v>
      </c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>
        <v>0</v>
      </c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>
        <v>0</v>
      </c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9"/>
      <c r="BF67" s="17"/>
    </row>
    <row r="68" spans="1:58" s="18" customFormat="1" ht="40.5" customHeight="1" x14ac:dyDescent="0.25">
      <c r="A68" s="86"/>
      <c r="B68" s="31" t="s">
        <v>159</v>
      </c>
      <c r="C68" s="39" t="s">
        <v>28</v>
      </c>
      <c r="D68" s="24" t="s">
        <v>187</v>
      </c>
      <c r="E68" s="24" t="s">
        <v>97</v>
      </c>
      <c r="F68" s="42" t="s">
        <v>59</v>
      </c>
      <c r="G68" s="24">
        <v>4</v>
      </c>
      <c r="H68" s="25">
        <v>45717</v>
      </c>
      <c r="I68" s="25">
        <v>46022</v>
      </c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>
        <v>0</v>
      </c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>
        <v>0</v>
      </c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9"/>
      <c r="BF68" s="17"/>
    </row>
    <row r="69" spans="1:58" s="18" customFormat="1" ht="49.5" customHeight="1" x14ac:dyDescent="0.25">
      <c r="A69" s="86"/>
      <c r="B69" s="31" t="s">
        <v>188</v>
      </c>
      <c r="C69" s="39" t="s">
        <v>98</v>
      </c>
      <c r="D69" s="24" t="s">
        <v>187</v>
      </c>
      <c r="E69" s="24" t="s">
        <v>47</v>
      </c>
      <c r="F69" s="42" t="s">
        <v>99</v>
      </c>
      <c r="G69" s="24">
        <v>4</v>
      </c>
      <c r="H69" s="25">
        <v>45717</v>
      </c>
      <c r="I69" s="25">
        <v>45991</v>
      </c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>
        <v>0</v>
      </c>
      <c r="V69" s="58"/>
      <c r="W69" s="58"/>
      <c r="X69" s="58"/>
      <c r="Y69" s="58"/>
      <c r="Z69" s="58"/>
      <c r="AA69" s="58"/>
      <c r="AB69" s="58"/>
      <c r="AC69" s="58">
        <v>0</v>
      </c>
      <c r="AD69" s="58"/>
      <c r="AE69" s="58"/>
      <c r="AF69" s="58"/>
      <c r="AG69" s="58"/>
      <c r="AH69" s="58"/>
      <c r="AI69" s="58"/>
      <c r="AJ69" s="58"/>
      <c r="AK69" s="58">
        <v>0</v>
      </c>
      <c r="AL69" s="58"/>
      <c r="AM69" s="58"/>
      <c r="AN69" s="58"/>
      <c r="AO69" s="58"/>
      <c r="AP69" s="58"/>
      <c r="AQ69" s="58"/>
      <c r="AR69" s="58"/>
      <c r="AS69" s="58">
        <v>0</v>
      </c>
      <c r="AT69" s="58"/>
      <c r="AU69" s="58"/>
      <c r="AV69" s="58"/>
      <c r="AW69" s="58"/>
      <c r="AX69" s="58"/>
      <c r="AY69" s="58"/>
      <c r="AZ69" s="58"/>
      <c r="BA69" s="58">
        <v>0</v>
      </c>
      <c r="BB69" s="58"/>
      <c r="BC69" s="58"/>
      <c r="BD69" s="58"/>
      <c r="BE69" s="59"/>
      <c r="BF69" s="17"/>
    </row>
    <row r="70" spans="1:58" s="18" customFormat="1" ht="71.5" customHeight="1" x14ac:dyDescent="0.25">
      <c r="A70" s="86"/>
      <c r="B70" s="66" t="s">
        <v>189</v>
      </c>
      <c r="C70" s="39" t="s">
        <v>28</v>
      </c>
      <c r="D70" s="24" t="s">
        <v>187</v>
      </c>
      <c r="E70" s="24" t="s">
        <v>47</v>
      </c>
      <c r="F70" s="42" t="s">
        <v>74</v>
      </c>
      <c r="G70" s="24">
        <v>2.4</v>
      </c>
      <c r="H70" s="25">
        <v>45659</v>
      </c>
      <c r="I70" s="25">
        <v>46022</v>
      </c>
      <c r="J70" s="58">
        <v>0</v>
      </c>
      <c r="K70" s="58">
        <v>0</v>
      </c>
      <c r="L70" s="58">
        <v>0</v>
      </c>
      <c r="M70" s="58">
        <v>0</v>
      </c>
      <c r="N70" s="58">
        <v>0</v>
      </c>
      <c r="O70" s="58">
        <v>0</v>
      </c>
      <c r="P70" s="58">
        <v>0</v>
      </c>
      <c r="Q70" s="58">
        <v>0</v>
      </c>
      <c r="R70" s="58">
        <v>0</v>
      </c>
      <c r="S70" s="58">
        <v>0</v>
      </c>
      <c r="T70" s="58">
        <v>0</v>
      </c>
      <c r="U70" s="58">
        <v>0</v>
      </c>
      <c r="V70" s="58">
        <v>0</v>
      </c>
      <c r="W70" s="58">
        <v>0</v>
      </c>
      <c r="X70" s="58">
        <v>0</v>
      </c>
      <c r="Y70" s="58">
        <v>0</v>
      </c>
      <c r="Z70" s="58">
        <v>0</v>
      </c>
      <c r="AA70" s="58">
        <v>0</v>
      </c>
      <c r="AB70" s="58">
        <v>0</v>
      </c>
      <c r="AC70" s="58">
        <v>0</v>
      </c>
      <c r="AD70" s="58">
        <v>0</v>
      </c>
      <c r="AE70" s="58">
        <v>0</v>
      </c>
      <c r="AF70" s="58">
        <v>0</v>
      </c>
      <c r="AG70" s="58">
        <v>0</v>
      </c>
      <c r="AH70" s="58">
        <v>0</v>
      </c>
      <c r="AI70" s="58">
        <v>0</v>
      </c>
      <c r="AJ70" s="58">
        <v>0</v>
      </c>
      <c r="AK70" s="58">
        <v>0</v>
      </c>
      <c r="AL70" s="58">
        <v>0</v>
      </c>
      <c r="AM70" s="58">
        <v>0</v>
      </c>
      <c r="AN70" s="58">
        <v>0</v>
      </c>
      <c r="AO70" s="58">
        <v>0</v>
      </c>
      <c r="AP70" s="58">
        <v>0</v>
      </c>
      <c r="AQ70" s="58">
        <v>0</v>
      </c>
      <c r="AR70" s="58">
        <v>0</v>
      </c>
      <c r="AS70" s="58">
        <v>0</v>
      </c>
      <c r="AT70" s="58">
        <v>0</v>
      </c>
      <c r="AU70" s="58">
        <v>0</v>
      </c>
      <c r="AV70" s="58">
        <v>0</v>
      </c>
      <c r="AW70" s="58">
        <v>0</v>
      </c>
      <c r="AX70" s="58">
        <v>0</v>
      </c>
      <c r="AY70" s="58">
        <v>0</v>
      </c>
      <c r="AZ70" s="58">
        <v>0</v>
      </c>
      <c r="BA70" s="58">
        <v>0</v>
      </c>
      <c r="BB70" s="58">
        <v>0</v>
      </c>
      <c r="BC70" s="58">
        <v>0</v>
      </c>
      <c r="BD70" s="58">
        <v>0</v>
      </c>
      <c r="BE70" s="58">
        <v>0</v>
      </c>
      <c r="BF70" s="17"/>
    </row>
    <row r="71" spans="1:58" s="18" customFormat="1" ht="24" customHeight="1" x14ac:dyDescent="0.25">
      <c r="A71" s="86"/>
      <c r="B71" s="66" t="s">
        <v>160</v>
      </c>
      <c r="C71" s="39" t="s">
        <v>28</v>
      </c>
      <c r="D71" s="24" t="s">
        <v>187</v>
      </c>
      <c r="E71" s="24" t="s">
        <v>100</v>
      </c>
      <c r="F71" s="42" t="s">
        <v>45</v>
      </c>
      <c r="G71" s="24">
        <v>4</v>
      </c>
      <c r="H71" s="25">
        <v>45659</v>
      </c>
      <c r="I71" s="25">
        <v>46022</v>
      </c>
      <c r="J71" s="58">
        <v>0</v>
      </c>
      <c r="K71" s="58">
        <v>0</v>
      </c>
      <c r="L71" s="58">
        <v>0</v>
      </c>
      <c r="M71" s="58">
        <v>0</v>
      </c>
      <c r="N71" s="58">
        <v>0</v>
      </c>
      <c r="O71" s="58">
        <v>0</v>
      </c>
      <c r="P71" s="58">
        <v>0</v>
      </c>
      <c r="Q71" s="58">
        <v>0</v>
      </c>
      <c r="R71" s="58">
        <v>0</v>
      </c>
      <c r="S71" s="58">
        <v>0</v>
      </c>
      <c r="T71" s="58">
        <v>0</v>
      </c>
      <c r="U71" s="58">
        <v>0</v>
      </c>
      <c r="V71" s="58">
        <v>0</v>
      </c>
      <c r="W71" s="58">
        <v>0</v>
      </c>
      <c r="X71" s="58">
        <v>0</v>
      </c>
      <c r="Y71" s="58">
        <v>0</v>
      </c>
      <c r="Z71" s="58">
        <v>0</v>
      </c>
      <c r="AA71" s="58">
        <v>0</v>
      </c>
      <c r="AB71" s="58">
        <v>0</v>
      </c>
      <c r="AC71" s="58">
        <v>0</v>
      </c>
      <c r="AD71" s="58">
        <v>0</v>
      </c>
      <c r="AE71" s="58">
        <v>0</v>
      </c>
      <c r="AF71" s="58">
        <v>0</v>
      </c>
      <c r="AG71" s="58">
        <v>0</v>
      </c>
      <c r="AH71" s="58">
        <v>0</v>
      </c>
      <c r="AI71" s="58">
        <v>0</v>
      </c>
      <c r="AJ71" s="58">
        <v>0</v>
      </c>
      <c r="AK71" s="58">
        <v>0</v>
      </c>
      <c r="AL71" s="58">
        <v>0</v>
      </c>
      <c r="AM71" s="58">
        <v>0</v>
      </c>
      <c r="AN71" s="58">
        <v>0</v>
      </c>
      <c r="AO71" s="58">
        <v>0</v>
      </c>
      <c r="AP71" s="58">
        <v>0</v>
      </c>
      <c r="AQ71" s="58">
        <v>0</v>
      </c>
      <c r="AR71" s="58">
        <v>0</v>
      </c>
      <c r="AS71" s="58">
        <v>0</v>
      </c>
      <c r="AT71" s="58">
        <v>0</v>
      </c>
      <c r="AU71" s="58">
        <v>0</v>
      </c>
      <c r="AV71" s="58">
        <v>0</v>
      </c>
      <c r="AW71" s="58">
        <v>0</v>
      </c>
      <c r="AX71" s="58">
        <v>0</v>
      </c>
      <c r="AY71" s="58">
        <v>0</v>
      </c>
      <c r="AZ71" s="58">
        <v>0</v>
      </c>
      <c r="BA71" s="58">
        <v>0</v>
      </c>
      <c r="BB71" s="58">
        <v>0</v>
      </c>
      <c r="BC71" s="58">
        <v>0</v>
      </c>
      <c r="BD71" s="58">
        <v>0</v>
      </c>
      <c r="BE71" s="58">
        <v>0</v>
      </c>
      <c r="BF71" s="17"/>
    </row>
    <row r="72" spans="1:58" s="18" customFormat="1" ht="18.75" customHeight="1" x14ac:dyDescent="0.25">
      <c r="A72" s="87"/>
      <c r="B72" s="66" t="s">
        <v>161</v>
      </c>
      <c r="C72" s="39" t="s">
        <v>28</v>
      </c>
      <c r="D72" s="24" t="s">
        <v>187</v>
      </c>
      <c r="E72" s="24" t="s">
        <v>101</v>
      </c>
      <c r="F72" s="42" t="s">
        <v>45</v>
      </c>
      <c r="G72" s="24">
        <v>4</v>
      </c>
      <c r="H72" s="25">
        <v>45689</v>
      </c>
      <c r="I72" s="25">
        <v>46022</v>
      </c>
      <c r="J72" s="58">
        <v>0</v>
      </c>
      <c r="K72" s="58">
        <v>0</v>
      </c>
      <c r="L72" s="58">
        <v>0</v>
      </c>
      <c r="M72" s="58">
        <v>0</v>
      </c>
      <c r="N72" s="58">
        <v>0</v>
      </c>
      <c r="O72" s="58">
        <v>0</v>
      </c>
      <c r="P72" s="58">
        <v>0</v>
      </c>
      <c r="Q72" s="58">
        <v>0</v>
      </c>
      <c r="R72" s="58">
        <v>0</v>
      </c>
      <c r="S72" s="58">
        <v>0</v>
      </c>
      <c r="T72" s="58">
        <v>0</v>
      </c>
      <c r="U72" s="58">
        <v>0</v>
      </c>
      <c r="V72" s="58">
        <v>0</v>
      </c>
      <c r="W72" s="58">
        <v>0</v>
      </c>
      <c r="X72" s="58">
        <v>0</v>
      </c>
      <c r="Y72" s="58">
        <v>0</v>
      </c>
      <c r="Z72" s="58">
        <v>0</v>
      </c>
      <c r="AA72" s="58">
        <v>0</v>
      </c>
      <c r="AB72" s="58">
        <v>0</v>
      </c>
      <c r="AC72" s="58">
        <v>0</v>
      </c>
      <c r="AD72" s="58">
        <v>0</v>
      </c>
      <c r="AE72" s="58">
        <v>0</v>
      </c>
      <c r="AF72" s="58">
        <v>0</v>
      </c>
      <c r="AG72" s="58">
        <v>0</v>
      </c>
      <c r="AH72" s="58">
        <v>0</v>
      </c>
      <c r="AI72" s="58">
        <v>0</v>
      </c>
      <c r="AJ72" s="58">
        <v>0</v>
      </c>
      <c r="AK72" s="58">
        <v>0</v>
      </c>
      <c r="AL72" s="58">
        <v>0</v>
      </c>
      <c r="AM72" s="58">
        <v>0</v>
      </c>
      <c r="AN72" s="58">
        <v>0</v>
      </c>
      <c r="AO72" s="58">
        <v>0</v>
      </c>
      <c r="AP72" s="58">
        <v>0</v>
      </c>
      <c r="AQ72" s="58">
        <v>0</v>
      </c>
      <c r="AR72" s="58">
        <v>0</v>
      </c>
      <c r="AS72" s="58">
        <v>0</v>
      </c>
      <c r="AT72" s="58">
        <v>0</v>
      </c>
      <c r="AU72" s="58">
        <v>0</v>
      </c>
      <c r="AV72" s="58">
        <v>0</v>
      </c>
      <c r="AW72" s="58">
        <v>0</v>
      </c>
      <c r="AX72" s="58">
        <v>0</v>
      </c>
      <c r="AY72" s="58">
        <v>0</v>
      </c>
      <c r="AZ72" s="58">
        <v>0</v>
      </c>
      <c r="BA72" s="58">
        <v>0</v>
      </c>
      <c r="BB72" s="58">
        <v>0</v>
      </c>
      <c r="BC72" s="58">
        <v>0</v>
      </c>
      <c r="BD72" s="58">
        <v>0</v>
      </c>
      <c r="BE72" s="58">
        <v>0</v>
      </c>
      <c r="BF72" s="17"/>
    </row>
    <row r="73" spans="1:58" s="18" customFormat="1" ht="30" customHeight="1" x14ac:dyDescent="0.25">
      <c r="A73" s="78" t="s">
        <v>102</v>
      </c>
      <c r="B73" s="32" t="s">
        <v>103</v>
      </c>
      <c r="C73" s="39" t="s">
        <v>28</v>
      </c>
      <c r="D73" s="24" t="s">
        <v>50</v>
      </c>
      <c r="E73" s="24" t="s">
        <v>47</v>
      </c>
      <c r="F73" s="42" t="s">
        <v>45</v>
      </c>
      <c r="G73" s="24">
        <v>2</v>
      </c>
      <c r="H73" s="25">
        <v>45658</v>
      </c>
      <c r="I73" s="25">
        <v>46022</v>
      </c>
      <c r="J73" s="58">
        <v>0</v>
      </c>
      <c r="K73" s="58">
        <v>0</v>
      </c>
      <c r="L73" s="58"/>
      <c r="M73" s="58"/>
      <c r="N73" s="58">
        <v>0</v>
      </c>
      <c r="O73" s="58">
        <v>0</v>
      </c>
      <c r="P73" s="58"/>
      <c r="Q73" s="58"/>
      <c r="R73" s="58">
        <v>0</v>
      </c>
      <c r="S73" s="58">
        <v>0</v>
      </c>
      <c r="T73" s="58"/>
      <c r="U73" s="58"/>
      <c r="V73" s="58">
        <v>0</v>
      </c>
      <c r="W73" s="58">
        <v>0</v>
      </c>
      <c r="X73" s="58"/>
      <c r="Y73" s="58"/>
      <c r="Z73" s="58">
        <v>0</v>
      </c>
      <c r="AA73" s="58">
        <v>0</v>
      </c>
      <c r="AB73" s="58"/>
      <c r="AC73" s="58"/>
      <c r="AD73" s="58">
        <v>0</v>
      </c>
      <c r="AE73" s="58">
        <v>0</v>
      </c>
      <c r="AF73" s="58"/>
      <c r="AG73" s="58"/>
      <c r="AH73" s="58">
        <v>0</v>
      </c>
      <c r="AI73" s="58">
        <v>0</v>
      </c>
      <c r="AJ73" s="58"/>
      <c r="AK73" s="58"/>
      <c r="AL73" s="58">
        <v>0</v>
      </c>
      <c r="AM73" s="58">
        <v>0</v>
      </c>
      <c r="AN73" s="58"/>
      <c r="AO73" s="58"/>
      <c r="AP73" s="58">
        <v>0</v>
      </c>
      <c r="AQ73" s="58">
        <v>0</v>
      </c>
      <c r="AR73" s="58"/>
      <c r="AS73" s="58"/>
      <c r="AT73" s="58">
        <v>0</v>
      </c>
      <c r="AU73" s="58">
        <v>0</v>
      </c>
      <c r="AV73" s="58"/>
      <c r="AW73" s="58"/>
      <c r="AX73" s="58">
        <v>0</v>
      </c>
      <c r="AY73" s="58">
        <v>0</v>
      </c>
      <c r="AZ73" s="58"/>
      <c r="BA73" s="58"/>
      <c r="BB73" s="58">
        <v>0</v>
      </c>
      <c r="BC73" s="58">
        <v>0</v>
      </c>
      <c r="BD73" s="58"/>
      <c r="BE73" s="59"/>
      <c r="BF73" s="17"/>
    </row>
    <row r="74" spans="1:58" s="18" customFormat="1" x14ac:dyDescent="0.25">
      <c r="A74" s="79"/>
      <c r="B74" s="32" t="s">
        <v>162</v>
      </c>
      <c r="C74" s="39" t="s">
        <v>28</v>
      </c>
      <c r="D74" s="24" t="s">
        <v>50</v>
      </c>
      <c r="E74" s="24" t="s">
        <v>47</v>
      </c>
      <c r="F74" s="42" t="s">
        <v>30</v>
      </c>
      <c r="G74" s="24">
        <v>2</v>
      </c>
      <c r="H74" s="62">
        <v>45717</v>
      </c>
      <c r="I74" s="62">
        <v>45777</v>
      </c>
      <c r="J74" s="58"/>
      <c r="K74" s="58"/>
      <c r="L74" s="58"/>
      <c r="M74" s="58"/>
      <c r="N74" s="58"/>
      <c r="O74" s="58"/>
      <c r="P74" s="58"/>
      <c r="Q74" s="58"/>
      <c r="R74" s="58">
        <v>0</v>
      </c>
      <c r="S74" s="58">
        <v>0</v>
      </c>
      <c r="T74" s="58"/>
      <c r="U74" s="58"/>
      <c r="V74" s="58">
        <v>0</v>
      </c>
      <c r="W74" s="58">
        <v>0</v>
      </c>
      <c r="X74" s="58"/>
      <c r="Y74" s="58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9"/>
      <c r="BF74" s="17"/>
    </row>
    <row r="75" spans="1:58" s="18" customFormat="1" x14ac:dyDescent="0.25">
      <c r="A75" s="79"/>
      <c r="B75" s="32" t="s">
        <v>163</v>
      </c>
      <c r="C75" s="39" t="s">
        <v>28</v>
      </c>
      <c r="D75" s="24" t="s">
        <v>166</v>
      </c>
      <c r="E75" s="24" t="s">
        <v>47</v>
      </c>
      <c r="F75" s="42" t="s">
        <v>30</v>
      </c>
      <c r="G75" s="24">
        <v>2</v>
      </c>
      <c r="H75" s="25">
        <v>45839</v>
      </c>
      <c r="I75" s="25">
        <v>46021</v>
      </c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>
        <v>0</v>
      </c>
      <c r="AL75" s="58"/>
      <c r="AM75" s="58"/>
      <c r="AN75" s="58"/>
      <c r="AO75" s="58"/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9">
        <v>0</v>
      </c>
      <c r="BF75" s="17"/>
    </row>
    <row r="76" spans="1:58" s="18" customFormat="1" ht="30" customHeight="1" x14ac:dyDescent="0.25">
      <c r="A76" s="79"/>
      <c r="B76" s="32" t="s">
        <v>104</v>
      </c>
      <c r="C76" s="39" t="s">
        <v>28</v>
      </c>
      <c r="D76" s="24" t="s">
        <v>29</v>
      </c>
      <c r="E76" s="24" t="s">
        <v>105</v>
      </c>
      <c r="F76" s="42" t="s">
        <v>30</v>
      </c>
      <c r="G76" s="24">
        <v>2</v>
      </c>
      <c r="H76" s="25">
        <v>45778</v>
      </c>
      <c r="I76" s="25">
        <v>45899</v>
      </c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>
        <v>0</v>
      </c>
      <c r="AA76" s="58">
        <v>0</v>
      </c>
      <c r="AB76" s="58">
        <v>0</v>
      </c>
      <c r="AC76" s="58">
        <v>0</v>
      </c>
      <c r="AD76" s="58">
        <v>0</v>
      </c>
      <c r="AE76" s="58">
        <v>0</v>
      </c>
      <c r="AF76" s="58">
        <v>0</v>
      </c>
      <c r="AG76" s="58">
        <v>0</v>
      </c>
      <c r="AH76" s="58"/>
      <c r="AI76" s="58"/>
      <c r="AJ76" s="58"/>
      <c r="AK76" s="58"/>
      <c r="AL76" s="58">
        <v>0</v>
      </c>
      <c r="AM76" s="58">
        <v>0</v>
      </c>
      <c r="AN76" s="58">
        <v>0</v>
      </c>
      <c r="AO76" s="58">
        <v>0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59"/>
      <c r="BF76" s="17"/>
    </row>
    <row r="77" spans="1:58" s="18" customFormat="1" x14ac:dyDescent="0.25">
      <c r="A77" s="79"/>
      <c r="B77" s="32" t="s">
        <v>190</v>
      </c>
      <c r="C77" s="39" t="s">
        <v>28</v>
      </c>
      <c r="D77" s="24" t="s">
        <v>29</v>
      </c>
      <c r="E77" s="24" t="s">
        <v>47</v>
      </c>
      <c r="F77" s="42" t="s">
        <v>45</v>
      </c>
      <c r="G77" s="24">
        <v>2</v>
      </c>
      <c r="H77" s="25">
        <v>45658</v>
      </c>
      <c r="I77" s="25">
        <v>46022</v>
      </c>
      <c r="J77" s="58"/>
      <c r="K77" s="58"/>
      <c r="L77" s="58"/>
      <c r="M77" s="58"/>
      <c r="N77" s="58">
        <v>0</v>
      </c>
      <c r="O77" s="58"/>
      <c r="P77" s="58"/>
      <c r="Q77" s="58">
        <v>0</v>
      </c>
      <c r="R77" s="58"/>
      <c r="S77" s="58"/>
      <c r="T77" s="58"/>
      <c r="U77" s="58">
        <v>0</v>
      </c>
      <c r="V77" s="58"/>
      <c r="W77" s="58"/>
      <c r="X77" s="58"/>
      <c r="Y77" s="58">
        <v>0</v>
      </c>
      <c r="Z77" s="58"/>
      <c r="AA77" s="58"/>
      <c r="AB77" s="58"/>
      <c r="AC77" s="58">
        <v>0</v>
      </c>
      <c r="AD77" s="58"/>
      <c r="AE77" s="58"/>
      <c r="AF77" s="58"/>
      <c r="AG77" s="58">
        <v>0</v>
      </c>
      <c r="AH77" s="58"/>
      <c r="AI77" s="58"/>
      <c r="AJ77" s="58"/>
      <c r="AK77" s="58">
        <v>0</v>
      </c>
      <c r="AL77" s="58"/>
      <c r="AM77" s="58"/>
      <c r="AN77" s="58"/>
      <c r="AO77" s="58">
        <v>0</v>
      </c>
      <c r="AP77" s="58"/>
      <c r="AQ77" s="58"/>
      <c r="AR77" s="58"/>
      <c r="AS77" s="58">
        <v>0</v>
      </c>
      <c r="AT77" s="58"/>
      <c r="AU77" s="58"/>
      <c r="AV77" s="58"/>
      <c r="AW77" s="58">
        <v>0</v>
      </c>
      <c r="AX77" s="58"/>
      <c r="AY77" s="58"/>
      <c r="AZ77" s="58"/>
      <c r="BA77" s="58">
        <v>0</v>
      </c>
      <c r="BB77" s="58"/>
      <c r="BC77" s="58"/>
      <c r="BD77" s="58"/>
      <c r="BE77" s="59">
        <v>0</v>
      </c>
      <c r="BF77" s="17"/>
    </row>
    <row r="78" spans="1:58" s="18" customFormat="1" ht="20.149999999999999" customHeight="1" x14ac:dyDescent="0.25">
      <c r="A78" s="79"/>
      <c r="B78" s="32" t="s">
        <v>140</v>
      </c>
      <c r="C78" s="39" t="s">
        <v>28</v>
      </c>
      <c r="D78" s="24" t="s">
        <v>72</v>
      </c>
      <c r="E78" s="24" t="s">
        <v>106</v>
      </c>
      <c r="F78" s="42" t="s">
        <v>74</v>
      </c>
      <c r="G78" s="24">
        <v>2</v>
      </c>
      <c r="H78" s="25">
        <v>45658</v>
      </c>
      <c r="I78" s="25">
        <v>46022</v>
      </c>
      <c r="J78" s="58">
        <v>0</v>
      </c>
      <c r="K78" s="58">
        <v>0</v>
      </c>
      <c r="L78" s="58">
        <v>0</v>
      </c>
      <c r="M78" s="58">
        <v>0</v>
      </c>
      <c r="N78" s="58">
        <v>0</v>
      </c>
      <c r="O78" s="58">
        <v>0</v>
      </c>
      <c r="P78" s="58">
        <v>0</v>
      </c>
      <c r="Q78" s="58">
        <v>0</v>
      </c>
      <c r="R78" s="58">
        <v>0</v>
      </c>
      <c r="S78" s="58">
        <v>0</v>
      </c>
      <c r="T78" s="58">
        <v>0</v>
      </c>
      <c r="U78" s="58">
        <v>0</v>
      </c>
      <c r="V78" s="58">
        <v>0</v>
      </c>
      <c r="W78" s="58">
        <v>0</v>
      </c>
      <c r="X78" s="58">
        <v>0</v>
      </c>
      <c r="Y78" s="58">
        <v>0</v>
      </c>
      <c r="Z78" s="58">
        <v>0</v>
      </c>
      <c r="AA78" s="58">
        <v>0</v>
      </c>
      <c r="AB78" s="58">
        <v>0</v>
      </c>
      <c r="AC78" s="58">
        <v>0</v>
      </c>
      <c r="AD78" s="58">
        <v>0</v>
      </c>
      <c r="AE78" s="58">
        <v>0</v>
      </c>
      <c r="AF78" s="58">
        <v>0</v>
      </c>
      <c r="AG78" s="58">
        <v>0</v>
      </c>
      <c r="AH78" s="58">
        <v>0</v>
      </c>
      <c r="AI78" s="58">
        <v>0</v>
      </c>
      <c r="AJ78" s="58">
        <v>0</v>
      </c>
      <c r="AK78" s="58">
        <v>0</v>
      </c>
      <c r="AL78" s="58">
        <v>0</v>
      </c>
      <c r="AM78" s="58">
        <v>0</v>
      </c>
      <c r="AN78" s="58">
        <v>0</v>
      </c>
      <c r="AO78" s="58">
        <v>0</v>
      </c>
      <c r="AP78" s="58">
        <v>0</v>
      </c>
      <c r="AQ78" s="58">
        <v>0</v>
      </c>
      <c r="AR78" s="58">
        <v>0</v>
      </c>
      <c r="AS78" s="58">
        <v>0</v>
      </c>
      <c r="AT78" s="58">
        <v>0</v>
      </c>
      <c r="AU78" s="58">
        <v>0</v>
      </c>
      <c r="AV78" s="58">
        <v>0</v>
      </c>
      <c r="AW78" s="58">
        <v>0</v>
      </c>
      <c r="AX78" s="58">
        <v>0</v>
      </c>
      <c r="AY78" s="58">
        <v>0</v>
      </c>
      <c r="AZ78" s="58">
        <v>0</v>
      </c>
      <c r="BA78" s="58">
        <v>0</v>
      </c>
      <c r="BB78" s="58">
        <v>0</v>
      </c>
      <c r="BC78" s="58">
        <v>0</v>
      </c>
      <c r="BD78" s="58">
        <v>0</v>
      </c>
      <c r="BE78" s="59">
        <v>0</v>
      </c>
      <c r="BF78" s="17"/>
    </row>
    <row r="79" spans="1:58" s="18" customFormat="1" ht="30.75" customHeight="1" x14ac:dyDescent="0.25">
      <c r="A79" s="79"/>
      <c r="B79" s="32" t="s">
        <v>191</v>
      </c>
      <c r="C79" s="39" t="s">
        <v>28</v>
      </c>
      <c r="D79" s="24" t="s">
        <v>50</v>
      </c>
      <c r="E79" s="24" t="s">
        <v>106</v>
      </c>
      <c r="F79" s="42" t="s">
        <v>74</v>
      </c>
      <c r="G79" s="24">
        <v>2</v>
      </c>
      <c r="H79" s="25">
        <v>45658</v>
      </c>
      <c r="I79" s="25">
        <v>46022</v>
      </c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9">
        <v>0</v>
      </c>
      <c r="BF79" s="17"/>
    </row>
    <row r="80" spans="1:58" s="18" customFormat="1" ht="31.5" customHeight="1" x14ac:dyDescent="0.25">
      <c r="A80" s="79"/>
      <c r="B80" s="32" t="s">
        <v>192</v>
      </c>
      <c r="C80" s="39" t="s">
        <v>28</v>
      </c>
      <c r="D80" s="24" t="s">
        <v>166</v>
      </c>
      <c r="E80" s="39" t="s">
        <v>34</v>
      </c>
      <c r="F80" s="42" t="s">
        <v>45</v>
      </c>
      <c r="G80" s="35">
        <v>2</v>
      </c>
      <c r="H80" s="25">
        <v>45658</v>
      </c>
      <c r="I80" s="25">
        <v>46022</v>
      </c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>
        <v>0</v>
      </c>
      <c r="V80" s="58"/>
      <c r="W80" s="58"/>
      <c r="X80" s="58"/>
      <c r="Y80" s="58">
        <v>0</v>
      </c>
      <c r="Z80" s="58"/>
      <c r="AA80" s="58"/>
      <c r="AB80" s="58"/>
      <c r="AC80" s="58">
        <v>0</v>
      </c>
      <c r="AD80" s="58"/>
      <c r="AE80" s="58"/>
      <c r="AF80" s="58"/>
      <c r="AG80" s="58">
        <v>0</v>
      </c>
      <c r="AH80" s="58"/>
      <c r="AI80" s="58"/>
      <c r="AJ80" s="58"/>
      <c r="AK80" s="58">
        <v>0</v>
      </c>
      <c r="AL80" s="58"/>
      <c r="AM80" s="58"/>
      <c r="AN80" s="58"/>
      <c r="AO80" s="58">
        <v>0</v>
      </c>
      <c r="AP80" s="58"/>
      <c r="AQ80" s="58"/>
      <c r="AR80" s="58"/>
      <c r="AS80" s="58">
        <v>0</v>
      </c>
      <c r="AT80" s="58"/>
      <c r="AU80" s="58"/>
      <c r="AV80" s="58"/>
      <c r="AW80" s="58">
        <v>0</v>
      </c>
      <c r="AX80" s="58"/>
      <c r="AY80" s="58"/>
      <c r="AZ80" s="58"/>
      <c r="BA80" s="58">
        <v>0</v>
      </c>
      <c r="BB80" s="58"/>
      <c r="BC80" s="58"/>
      <c r="BD80" s="58"/>
      <c r="BE80" s="59">
        <v>0</v>
      </c>
      <c r="BF80" s="17"/>
    </row>
    <row r="81" spans="1:59" s="18" customFormat="1" ht="24" customHeight="1" x14ac:dyDescent="0.25">
      <c r="A81" s="80"/>
      <c r="B81" s="32" t="s">
        <v>107</v>
      </c>
      <c r="C81" s="39" t="s">
        <v>108</v>
      </c>
      <c r="D81" s="24" t="s">
        <v>29</v>
      </c>
      <c r="E81" s="39" t="s">
        <v>34</v>
      </c>
      <c r="F81" s="42" t="s">
        <v>53</v>
      </c>
      <c r="G81" s="35">
        <v>2</v>
      </c>
      <c r="H81" s="25">
        <v>45717</v>
      </c>
      <c r="I81" s="25">
        <v>46022</v>
      </c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>
        <v>0</v>
      </c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>
        <v>0</v>
      </c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>
        <v>0</v>
      </c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>
        <v>0</v>
      </c>
      <c r="BF81" s="17"/>
    </row>
    <row r="82" spans="1:59" ht="54" x14ac:dyDescent="0.35">
      <c r="A82" s="97" t="s">
        <v>109</v>
      </c>
      <c r="B82" s="33" t="s">
        <v>193</v>
      </c>
      <c r="C82" s="39" t="s">
        <v>28</v>
      </c>
      <c r="D82" s="24" t="s">
        <v>29</v>
      </c>
      <c r="E82" s="24" t="s">
        <v>47</v>
      </c>
      <c r="F82" s="42" t="s">
        <v>45</v>
      </c>
      <c r="G82" s="24" t="s">
        <v>110</v>
      </c>
      <c r="H82" s="25">
        <v>45659</v>
      </c>
      <c r="I82" s="25">
        <v>46022</v>
      </c>
      <c r="J82" s="61"/>
      <c r="K82" s="61"/>
      <c r="L82" s="61"/>
      <c r="M82" s="61">
        <v>0</v>
      </c>
      <c r="N82" s="61"/>
      <c r="O82" s="61"/>
      <c r="P82" s="61"/>
      <c r="Q82" s="61">
        <v>0</v>
      </c>
      <c r="R82" s="61"/>
      <c r="S82" s="61"/>
      <c r="T82" s="61"/>
      <c r="U82" s="61">
        <v>0</v>
      </c>
      <c r="V82" s="61"/>
      <c r="W82" s="61"/>
      <c r="X82" s="61"/>
      <c r="Y82" s="61">
        <v>0</v>
      </c>
      <c r="Z82" s="61"/>
      <c r="AA82" s="61"/>
      <c r="AB82" s="61"/>
      <c r="AC82" s="61">
        <v>0</v>
      </c>
      <c r="AD82" s="61"/>
      <c r="AE82" s="61"/>
      <c r="AF82" s="61"/>
      <c r="AG82" s="61">
        <v>0</v>
      </c>
      <c r="AH82" s="61"/>
      <c r="AI82" s="61"/>
      <c r="AJ82" s="61"/>
      <c r="AK82" s="61">
        <v>0</v>
      </c>
      <c r="AL82" s="61"/>
      <c r="AM82" s="61"/>
      <c r="AN82" s="61"/>
      <c r="AO82" s="61">
        <v>0</v>
      </c>
      <c r="AP82" s="61"/>
      <c r="AQ82" s="61"/>
      <c r="AR82" s="61"/>
      <c r="AS82" s="61">
        <v>0</v>
      </c>
      <c r="AT82" s="61"/>
      <c r="AU82" s="61"/>
      <c r="AV82" s="61"/>
      <c r="AW82" s="61">
        <v>0</v>
      </c>
      <c r="AX82" s="61"/>
      <c r="AY82" s="61"/>
      <c r="AZ82" s="61"/>
      <c r="BA82" s="61">
        <v>0</v>
      </c>
      <c r="BB82" s="61"/>
      <c r="BC82" s="61"/>
      <c r="BD82" s="61"/>
      <c r="BE82" s="61">
        <v>0</v>
      </c>
      <c r="BF82" s="19"/>
    </row>
    <row r="83" spans="1:59" s="18" customFormat="1" ht="27" x14ac:dyDescent="0.35">
      <c r="A83" s="97"/>
      <c r="B83" s="33" t="s">
        <v>111</v>
      </c>
      <c r="C83" s="39" t="s">
        <v>28</v>
      </c>
      <c r="D83" s="24" t="s">
        <v>29</v>
      </c>
      <c r="E83" s="24" t="s">
        <v>47</v>
      </c>
      <c r="F83" s="42" t="s">
        <v>30</v>
      </c>
      <c r="G83" s="24">
        <v>1.2</v>
      </c>
      <c r="H83" s="25">
        <v>45839</v>
      </c>
      <c r="I83" s="25">
        <v>46022</v>
      </c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61"/>
      <c r="Y83" s="61"/>
      <c r="Z83" s="61"/>
      <c r="AA83" s="58"/>
      <c r="AB83" s="61"/>
      <c r="AC83" s="61"/>
      <c r="AD83" s="61"/>
      <c r="AE83" s="58"/>
      <c r="AF83" s="61"/>
      <c r="AG83" s="61"/>
      <c r="AH83" s="61"/>
      <c r="AI83" s="58"/>
      <c r="AJ83" s="61"/>
      <c r="AK83" s="61">
        <v>0</v>
      </c>
      <c r="AL83" s="61"/>
      <c r="AM83" s="58"/>
      <c r="AN83" s="61"/>
      <c r="AO83" s="61">
        <v>0</v>
      </c>
      <c r="AP83" s="61"/>
      <c r="AQ83" s="61"/>
      <c r="AR83" s="61"/>
      <c r="AS83" s="61">
        <v>0</v>
      </c>
      <c r="AT83" s="61"/>
      <c r="AU83" s="61"/>
      <c r="AV83" s="61"/>
      <c r="AW83" s="61">
        <v>0</v>
      </c>
      <c r="AX83" s="61"/>
      <c r="AY83" s="61"/>
      <c r="AZ83" s="61"/>
      <c r="BA83" s="61">
        <v>0</v>
      </c>
      <c r="BB83" s="61"/>
      <c r="BC83" s="61"/>
      <c r="BD83" s="61"/>
      <c r="BE83" s="61">
        <v>0</v>
      </c>
      <c r="BF83" s="17"/>
    </row>
    <row r="84" spans="1:59" ht="27" x14ac:dyDescent="0.35">
      <c r="A84" s="97"/>
      <c r="B84" s="33" t="s">
        <v>194</v>
      </c>
      <c r="C84" s="39" t="s">
        <v>28</v>
      </c>
      <c r="D84" s="24" t="s">
        <v>50</v>
      </c>
      <c r="E84" s="24" t="s">
        <v>112</v>
      </c>
      <c r="F84" s="42" t="s">
        <v>45</v>
      </c>
      <c r="G84" s="24" t="s">
        <v>113</v>
      </c>
      <c r="H84" s="25">
        <v>45658</v>
      </c>
      <c r="I84" s="25">
        <v>46022</v>
      </c>
      <c r="J84" s="61"/>
      <c r="K84" s="61"/>
      <c r="L84" s="61"/>
      <c r="M84" s="61">
        <v>0</v>
      </c>
      <c r="N84" s="61"/>
      <c r="O84" s="61"/>
      <c r="P84" s="61"/>
      <c r="Q84" s="61">
        <v>0</v>
      </c>
      <c r="R84" s="61"/>
      <c r="S84" s="61"/>
      <c r="T84" s="61"/>
      <c r="U84" s="61">
        <v>0</v>
      </c>
      <c r="V84" s="61"/>
      <c r="W84" s="61"/>
      <c r="X84" s="61"/>
      <c r="Y84" s="61">
        <v>0</v>
      </c>
      <c r="Z84" s="61"/>
      <c r="AA84" s="61"/>
      <c r="AB84" s="61"/>
      <c r="AC84" s="61">
        <v>0</v>
      </c>
      <c r="AD84" s="61"/>
      <c r="AE84" s="61"/>
      <c r="AF84" s="61"/>
      <c r="AG84" s="61">
        <v>0</v>
      </c>
      <c r="AH84" s="61"/>
      <c r="AI84" s="61"/>
      <c r="AJ84" s="61"/>
      <c r="AK84" s="61">
        <v>0</v>
      </c>
      <c r="AL84" s="61"/>
      <c r="AM84" s="61"/>
      <c r="AN84" s="61"/>
      <c r="AO84" s="61">
        <v>0</v>
      </c>
      <c r="AP84" s="61"/>
      <c r="AQ84" s="61"/>
      <c r="AR84" s="61"/>
      <c r="AS84" s="61">
        <v>0</v>
      </c>
      <c r="AT84" s="61"/>
      <c r="AU84" s="61"/>
      <c r="AV84" s="61"/>
      <c r="AW84" s="61">
        <v>0</v>
      </c>
      <c r="AX84" s="61"/>
      <c r="AY84" s="61"/>
      <c r="AZ84" s="61"/>
      <c r="BA84" s="61">
        <v>0</v>
      </c>
      <c r="BB84" s="61"/>
      <c r="BC84" s="61"/>
      <c r="BD84" s="61"/>
      <c r="BE84" s="61">
        <v>0</v>
      </c>
      <c r="BF84" s="19"/>
    </row>
    <row r="85" spans="1:59" ht="40.5" x14ac:dyDescent="0.35">
      <c r="A85" s="97"/>
      <c r="B85" s="33" t="s">
        <v>114</v>
      </c>
      <c r="C85" s="39" t="s">
        <v>28</v>
      </c>
      <c r="D85" s="24" t="s">
        <v>29</v>
      </c>
      <c r="E85" s="24" t="s">
        <v>47</v>
      </c>
      <c r="F85" s="42" t="s">
        <v>59</v>
      </c>
      <c r="G85" s="24">
        <v>2</v>
      </c>
      <c r="H85" s="25">
        <v>45659</v>
      </c>
      <c r="I85" s="25">
        <v>46022</v>
      </c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61"/>
      <c r="AA85" s="61"/>
      <c r="AB85" s="61"/>
      <c r="AC85" s="58"/>
      <c r="AD85" s="61"/>
      <c r="AE85" s="61"/>
      <c r="AF85" s="61"/>
      <c r="AG85" s="58"/>
      <c r="AH85" s="61"/>
      <c r="AI85" s="61"/>
      <c r="AJ85" s="61"/>
      <c r="AK85" s="58"/>
      <c r="AL85" s="61"/>
      <c r="AM85" s="61"/>
      <c r="AN85" s="61"/>
      <c r="AO85" s="58"/>
      <c r="AP85" s="61"/>
      <c r="AQ85" s="61"/>
      <c r="AR85" s="61"/>
      <c r="AS85" s="58"/>
      <c r="AT85" s="61"/>
      <c r="AU85" s="61"/>
      <c r="AV85" s="61"/>
      <c r="AW85" s="58"/>
      <c r="AX85" s="61"/>
      <c r="AY85" s="61"/>
      <c r="AZ85" s="61"/>
      <c r="BA85" s="58"/>
      <c r="BB85" s="61"/>
      <c r="BC85" s="61"/>
      <c r="BD85" s="61"/>
      <c r="BE85" s="58"/>
      <c r="BF85" s="27"/>
      <c r="BG85" s="28"/>
    </row>
    <row r="87" spans="1:59" hidden="1" x14ac:dyDescent="0.35">
      <c r="B87" s="34"/>
    </row>
    <row r="88" spans="1:59" hidden="1" x14ac:dyDescent="0.35">
      <c r="H88" s="90" t="s">
        <v>115</v>
      </c>
      <c r="I88" s="21" t="s">
        <v>116</v>
      </c>
      <c r="J88" s="15">
        <f t="shared" ref="J88:BE88" si="2">COUNTA(J6:J85)</f>
        <v>19</v>
      </c>
      <c r="K88" s="15">
        <f t="shared" si="2"/>
        <v>18</v>
      </c>
      <c r="L88" s="15">
        <f t="shared" si="2"/>
        <v>18</v>
      </c>
      <c r="M88" s="15">
        <f t="shared" si="2"/>
        <v>37</v>
      </c>
      <c r="N88" s="15">
        <f t="shared" si="2"/>
        <v>25</v>
      </c>
      <c r="O88" s="15">
        <f t="shared" si="2"/>
        <v>26</v>
      </c>
      <c r="P88" s="15">
        <f t="shared" si="2"/>
        <v>25</v>
      </c>
      <c r="Q88" s="15">
        <f t="shared" si="2"/>
        <v>42</v>
      </c>
      <c r="R88" s="15">
        <f t="shared" si="2"/>
        <v>24</v>
      </c>
      <c r="S88" s="15">
        <f t="shared" si="2"/>
        <v>23</v>
      </c>
      <c r="T88" s="15">
        <f t="shared" si="2"/>
        <v>23</v>
      </c>
      <c r="U88" s="15">
        <f t="shared" si="2"/>
        <v>47</v>
      </c>
      <c r="V88" s="15">
        <f t="shared" si="2"/>
        <v>21</v>
      </c>
      <c r="W88" s="15">
        <f t="shared" si="2"/>
        <v>22</v>
      </c>
      <c r="X88" s="15">
        <f t="shared" si="2"/>
        <v>22</v>
      </c>
      <c r="Y88" s="15">
        <f t="shared" si="2"/>
        <v>42</v>
      </c>
      <c r="Z88" s="15">
        <f t="shared" si="2"/>
        <v>23</v>
      </c>
      <c r="AA88" s="15">
        <f t="shared" si="2"/>
        <v>22</v>
      </c>
      <c r="AB88" s="15">
        <f t="shared" si="2"/>
        <v>23</v>
      </c>
      <c r="AC88" s="15">
        <f t="shared" si="2"/>
        <v>42</v>
      </c>
      <c r="AD88" s="15">
        <f t="shared" si="2"/>
        <v>23</v>
      </c>
      <c r="AE88" s="15">
        <f t="shared" si="2"/>
        <v>25</v>
      </c>
      <c r="AF88" s="15">
        <f t="shared" si="2"/>
        <v>26</v>
      </c>
      <c r="AG88" s="15">
        <f t="shared" si="2"/>
        <v>45</v>
      </c>
      <c r="AH88" s="15">
        <f t="shared" si="2"/>
        <v>23</v>
      </c>
      <c r="AI88" s="15">
        <f t="shared" si="2"/>
        <v>23</v>
      </c>
      <c r="AJ88" s="15">
        <f t="shared" si="2"/>
        <v>25</v>
      </c>
      <c r="AK88" s="15">
        <f t="shared" si="2"/>
        <v>49</v>
      </c>
      <c r="AL88" s="15">
        <f t="shared" si="2"/>
        <v>23</v>
      </c>
      <c r="AM88" s="15">
        <f t="shared" si="2"/>
        <v>24</v>
      </c>
      <c r="AN88" s="15">
        <f t="shared" si="2"/>
        <v>23</v>
      </c>
      <c r="AO88" s="15">
        <f t="shared" si="2"/>
        <v>45</v>
      </c>
      <c r="AP88" s="15">
        <f t="shared" si="2"/>
        <v>23</v>
      </c>
      <c r="AQ88" s="15">
        <f t="shared" si="2"/>
        <v>25</v>
      </c>
      <c r="AR88" s="15">
        <f t="shared" si="2"/>
        <v>23</v>
      </c>
      <c r="AS88" s="15">
        <f t="shared" si="2"/>
        <v>48</v>
      </c>
      <c r="AT88" s="15">
        <f t="shared" si="2"/>
        <v>23</v>
      </c>
      <c r="AU88" s="15">
        <f t="shared" si="2"/>
        <v>23</v>
      </c>
      <c r="AV88" s="15">
        <f t="shared" si="2"/>
        <v>23</v>
      </c>
      <c r="AW88" s="15">
        <f t="shared" si="2"/>
        <v>48</v>
      </c>
      <c r="AX88" s="15">
        <f t="shared" si="2"/>
        <v>23</v>
      </c>
      <c r="AY88" s="15">
        <f t="shared" si="2"/>
        <v>23</v>
      </c>
      <c r="AZ88" s="15">
        <f t="shared" si="2"/>
        <v>23</v>
      </c>
      <c r="BA88" s="15">
        <f t="shared" si="2"/>
        <v>45</v>
      </c>
      <c r="BB88" s="15">
        <f t="shared" si="2"/>
        <v>22</v>
      </c>
      <c r="BC88" s="15">
        <f t="shared" si="2"/>
        <v>22</v>
      </c>
      <c r="BD88" s="15">
        <f t="shared" si="2"/>
        <v>21</v>
      </c>
      <c r="BE88" s="15">
        <f t="shared" si="2"/>
        <v>48</v>
      </c>
    </row>
    <row r="89" spans="1:59" ht="31.5" hidden="1" customHeight="1" x14ac:dyDescent="0.35">
      <c r="B89" s="77"/>
      <c r="C89" s="77"/>
      <c r="H89" s="90"/>
      <c r="I89" s="21" t="s">
        <v>117</v>
      </c>
      <c r="J89" s="15">
        <f t="shared" ref="J89:BE89" si="3">SUM(J6:J85)</f>
        <v>0</v>
      </c>
      <c r="K89" s="15">
        <f t="shared" si="3"/>
        <v>0</v>
      </c>
      <c r="L89" s="15">
        <f t="shared" si="3"/>
        <v>0</v>
      </c>
      <c r="M89" s="15">
        <f t="shared" si="3"/>
        <v>0</v>
      </c>
      <c r="N89" s="15">
        <f t="shared" si="3"/>
        <v>0</v>
      </c>
      <c r="O89" s="15">
        <f t="shared" si="3"/>
        <v>0</v>
      </c>
      <c r="P89" s="15">
        <f t="shared" si="3"/>
        <v>0</v>
      </c>
      <c r="Q89" s="15">
        <f t="shared" si="3"/>
        <v>0</v>
      </c>
      <c r="R89" s="15">
        <f t="shared" si="3"/>
        <v>0</v>
      </c>
      <c r="S89" s="15">
        <f t="shared" si="3"/>
        <v>0</v>
      </c>
      <c r="T89" s="15">
        <f t="shared" si="3"/>
        <v>0</v>
      </c>
      <c r="U89" s="15">
        <f t="shared" si="3"/>
        <v>0</v>
      </c>
      <c r="V89" s="15">
        <f t="shared" si="3"/>
        <v>0</v>
      </c>
      <c r="W89" s="15">
        <f t="shared" si="3"/>
        <v>0</v>
      </c>
      <c r="X89" s="15">
        <f t="shared" si="3"/>
        <v>0</v>
      </c>
      <c r="Y89" s="15">
        <f t="shared" si="3"/>
        <v>0</v>
      </c>
      <c r="Z89" s="15">
        <f t="shared" si="3"/>
        <v>0</v>
      </c>
      <c r="AA89" s="15">
        <f t="shared" si="3"/>
        <v>0</v>
      </c>
      <c r="AB89" s="15">
        <f t="shared" si="3"/>
        <v>0</v>
      </c>
      <c r="AC89" s="15">
        <f t="shared" si="3"/>
        <v>0</v>
      </c>
      <c r="AD89" s="15">
        <f t="shared" si="3"/>
        <v>0</v>
      </c>
      <c r="AE89" s="15">
        <f t="shared" si="3"/>
        <v>0</v>
      </c>
      <c r="AF89" s="15">
        <f t="shared" si="3"/>
        <v>0</v>
      </c>
      <c r="AG89" s="15">
        <f t="shared" si="3"/>
        <v>0</v>
      </c>
      <c r="AH89" s="15">
        <f t="shared" si="3"/>
        <v>0</v>
      </c>
      <c r="AI89" s="15">
        <f t="shared" si="3"/>
        <v>0</v>
      </c>
      <c r="AJ89" s="15">
        <f t="shared" si="3"/>
        <v>0</v>
      </c>
      <c r="AK89" s="15">
        <f t="shared" si="3"/>
        <v>0</v>
      </c>
      <c r="AL89" s="15">
        <f t="shared" si="3"/>
        <v>0</v>
      </c>
      <c r="AM89" s="15">
        <f t="shared" si="3"/>
        <v>0</v>
      </c>
      <c r="AN89" s="15">
        <f t="shared" si="3"/>
        <v>0</v>
      </c>
      <c r="AO89" s="15">
        <f t="shared" si="3"/>
        <v>0</v>
      </c>
      <c r="AP89" s="15">
        <f t="shared" si="3"/>
        <v>0</v>
      </c>
      <c r="AQ89" s="15">
        <f t="shared" si="3"/>
        <v>0</v>
      </c>
      <c r="AR89" s="15">
        <f t="shared" si="3"/>
        <v>0</v>
      </c>
      <c r="AS89" s="15">
        <f t="shared" si="3"/>
        <v>0</v>
      </c>
      <c r="AT89" s="15">
        <f t="shared" si="3"/>
        <v>0</v>
      </c>
      <c r="AU89" s="15">
        <f t="shared" si="3"/>
        <v>0</v>
      </c>
      <c r="AV89" s="15">
        <f t="shared" si="3"/>
        <v>0</v>
      </c>
      <c r="AW89" s="15">
        <f t="shared" si="3"/>
        <v>0</v>
      </c>
      <c r="AX89" s="15">
        <f t="shared" si="3"/>
        <v>0</v>
      </c>
      <c r="AY89" s="15">
        <f t="shared" si="3"/>
        <v>0</v>
      </c>
      <c r="AZ89" s="15">
        <f t="shared" si="3"/>
        <v>0</v>
      </c>
      <c r="BA89" s="15">
        <f t="shared" si="3"/>
        <v>0</v>
      </c>
      <c r="BB89" s="15">
        <f t="shared" si="3"/>
        <v>0</v>
      </c>
      <c r="BC89" s="15">
        <f t="shared" si="3"/>
        <v>0</v>
      </c>
      <c r="BD89" s="15">
        <f t="shared" si="3"/>
        <v>0</v>
      </c>
      <c r="BE89" s="15">
        <f t="shared" si="3"/>
        <v>0</v>
      </c>
    </row>
    <row r="90" spans="1:59" ht="36.75" customHeight="1" x14ac:dyDescent="0.35">
      <c r="B90" s="77"/>
      <c r="C90" s="77"/>
    </row>
    <row r="91" spans="1:59" ht="23.25" hidden="1" customHeight="1" x14ac:dyDescent="0.35">
      <c r="B91" s="77"/>
      <c r="C91" s="77"/>
      <c r="F91" s="15">
        <f>ROW()-3</f>
        <v>88</v>
      </c>
      <c r="H91" s="90" t="s">
        <v>118</v>
      </c>
      <c r="I91" s="21" t="s">
        <v>116</v>
      </c>
      <c r="J91" s="15">
        <f>+J88</f>
        <v>19</v>
      </c>
      <c r="K91" s="15">
        <f>J91+K88</f>
        <v>37</v>
      </c>
      <c r="L91" s="15">
        <f>K91+L88</f>
        <v>55</v>
      </c>
      <c r="M91" s="15">
        <f t="shared" ref="M91:BE92" si="4">L91+M88</f>
        <v>92</v>
      </c>
      <c r="N91" s="15">
        <f t="shared" si="4"/>
        <v>117</v>
      </c>
      <c r="O91" s="15">
        <f t="shared" si="4"/>
        <v>143</v>
      </c>
      <c r="P91" s="15">
        <f t="shared" si="4"/>
        <v>168</v>
      </c>
      <c r="Q91" s="15">
        <f t="shared" si="4"/>
        <v>210</v>
      </c>
      <c r="R91" s="15">
        <f>Q91+R88</f>
        <v>234</v>
      </c>
      <c r="S91" s="15">
        <f t="shared" si="4"/>
        <v>257</v>
      </c>
      <c r="T91" s="15">
        <f t="shared" si="4"/>
        <v>280</v>
      </c>
      <c r="U91" s="15">
        <f t="shared" si="4"/>
        <v>327</v>
      </c>
      <c r="V91" s="15">
        <f t="shared" si="4"/>
        <v>348</v>
      </c>
      <c r="W91" s="15">
        <f t="shared" si="4"/>
        <v>370</v>
      </c>
      <c r="X91" s="15">
        <f t="shared" si="4"/>
        <v>392</v>
      </c>
      <c r="Y91" s="15">
        <f t="shared" si="4"/>
        <v>434</v>
      </c>
      <c r="Z91" s="15">
        <f t="shared" si="4"/>
        <v>457</v>
      </c>
      <c r="AA91" s="15">
        <f t="shared" si="4"/>
        <v>479</v>
      </c>
      <c r="AB91" s="15">
        <f t="shared" si="4"/>
        <v>502</v>
      </c>
      <c r="AC91" s="15">
        <f t="shared" si="4"/>
        <v>544</v>
      </c>
      <c r="AD91" s="15">
        <f t="shared" si="4"/>
        <v>567</v>
      </c>
      <c r="AE91" s="15">
        <f t="shared" si="4"/>
        <v>592</v>
      </c>
      <c r="AF91" s="15">
        <f t="shared" si="4"/>
        <v>618</v>
      </c>
      <c r="AG91" s="15">
        <f t="shared" si="4"/>
        <v>663</v>
      </c>
      <c r="AH91" s="15">
        <f t="shared" si="4"/>
        <v>686</v>
      </c>
      <c r="AI91" s="15">
        <f t="shared" si="4"/>
        <v>709</v>
      </c>
      <c r="AJ91" s="15">
        <f t="shared" si="4"/>
        <v>734</v>
      </c>
      <c r="AK91" s="15">
        <f t="shared" si="4"/>
        <v>783</v>
      </c>
      <c r="AL91" s="15">
        <f t="shared" si="4"/>
        <v>806</v>
      </c>
      <c r="AM91" s="15">
        <f t="shared" si="4"/>
        <v>830</v>
      </c>
      <c r="AN91" s="15">
        <f t="shared" si="4"/>
        <v>853</v>
      </c>
      <c r="AO91" s="15">
        <f t="shared" si="4"/>
        <v>898</v>
      </c>
      <c r="AP91" s="15">
        <f t="shared" si="4"/>
        <v>921</v>
      </c>
      <c r="AQ91" s="15">
        <f t="shared" si="4"/>
        <v>946</v>
      </c>
      <c r="AR91" s="15">
        <f t="shared" si="4"/>
        <v>969</v>
      </c>
      <c r="AS91" s="15">
        <f t="shared" si="4"/>
        <v>1017</v>
      </c>
      <c r="AT91" s="15">
        <f t="shared" si="4"/>
        <v>1040</v>
      </c>
      <c r="AU91" s="15">
        <f t="shared" si="4"/>
        <v>1063</v>
      </c>
      <c r="AV91" s="15">
        <f t="shared" si="4"/>
        <v>1086</v>
      </c>
      <c r="AW91" s="15">
        <f t="shared" si="4"/>
        <v>1134</v>
      </c>
      <c r="AX91" s="15">
        <f t="shared" si="4"/>
        <v>1157</v>
      </c>
      <c r="AY91" s="15">
        <f t="shared" si="4"/>
        <v>1180</v>
      </c>
      <c r="AZ91" s="15">
        <f t="shared" si="4"/>
        <v>1203</v>
      </c>
      <c r="BA91" s="15">
        <f t="shared" si="4"/>
        <v>1248</v>
      </c>
      <c r="BB91" s="15">
        <f t="shared" si="4"/>
        <v>1270</v>
      </c>
      <c r="BC91" s="15">
        <f t="shared" si="4"/>
        <v>1292</v>
      </c>
      <c r="BD91" s="15">
        <f t="shared" si="4"/>
        <v>1313</v>
      </c>
      <c r="BE91" s="15">
        <f t="shared" si="4"/>
        <v>1361</v>
      </c>
    </row>
    <row r="92" spans="1:59" ht="36" hidden="1" customHeight="1" x14ac:dyDescent="0.35">
      <c r="B92" s="77"/>
      <c r="C92" s="77"/>
      <c r="F92" s="15">
        <f>ROW()-3</f>
        <v>89</v>
      </c>
      <c r="H92" s="90"/>
      <c r="I92" s="21" t="s">
        <v>117</v>
      </c>
      <c r="J92" s="15">
        <f>+J89</f>
        <v>0</v>
      </c>
      <c r="K92" s="15">
        <f>J92+K89</f>
        <v>0</v>
      </c>
      <c r="L92" s="15">
        <f>K92+L89</f>
        <v>0</v>
      </c>
      <c r="M92" s="15">
        <f t="shared" ref="M92:AE92" si="5">L92+M89</f>
        <v>0</v>
      </c>
      <c r="N92" s="15">
        <f t="shared" si="5"/>
        <v>0</v>
      </c>
      <c r="O92" s="15">
        <f t="shared" si="5"/>
        <v>0</v>
      </c>
      <c r="P92" s="15">
        <f t="shared" si="5"/>
        <v>0</v>
      </c>
      <c r="Q92" s="15">
        <f t="shared" si="5"/>
        <v>0</v>
      </c>
      <c r="R92" s="15">
        <f t="shared" si="4"/>
        <v>0</v>
      </c>
      <c r="S92" s="15">
        <f t="shared" si="5"/>
        <v>0</v>
      </c>
      <c r="T92" s="15">
        <f t="shared" si="5"/>
        <v>0</v>
      </c>
      <c r="U92" s="15">
        <f t="shared" si="5"/>
        <v>0</v>
      </c>
      <c r="V92" s="15">
        <f t="shared" si="5"/>
        <v>0</v>
      </c>
      <c r="W92" s="15">
        <f t="shared" si="5"/>
        <v>0</v>
      </c>
      <c r="X92" s="15">
        <f t="shared" si="5"/>
        <v>0</v>
      </c>
      <c r="Y92" s="15">
        <f t="shared" si="5"/>
        <v>0</v>
      </c>
      <c r="Z92" s="15">
        <f t="shared" si="5"/>
        <v>0</v>
      </c>
      <c r="AA92" s="15">
        <f t="shared" si="5"/>
        <v>0</v>
      </c>
      <c r="AB92" s="15">
        <f t="shared" si="5"/>
        <v>0</v>
      </c>
      <c r="AC92" s="15">
        <f t="shared" si="5"/>
        <v>0</v>
      </c>
      <c r="AD92" s="15">
        <f t="shared" si="5"/>
        <v>0</v>
      </c>
      <c r="AE92" s="15">
        <f t="shared" si="5"/>
        <v>0</v>
      </c>
      <c r="AF92" s="15">
        <f>AE92+AF89</f>
        <v>0</v>
      </c>
      <c r="AG92" s="15">
        <f t="shared" ref="AG92:BE92" si="6">AF92+AG89</f>
        <v>0</v>
      </c>
      <c r="AH92" s="15">
        <f t="shared" si="6"/>
        <v>0</v>
      </c>
      <c r="AI92" s="15">
        <f t="shared" si="6"/>
        <v>0</v>
      </c>
      <c r="AJ92" s="15">
        <f t="shared" si="6"/>
        <v>0</v>
      </c>
      <c r="AK92" s="15">
        <f t="shared" si="6"/>
        <v>0</v>
      </c>
      <c r="AL92" s="15">
        <f t="shared" si="6"/>
        <v>0</v>
      </c>
      <c r="AM92" s="15">
        <f t="shared" si="6"/>
        <v>0</v>
      </c>
      <c r="AN92" s="15">
        <f t="shared" si="6"/>
        <v>0</v>
      </c>
      <c r="AO92" s="15">
        <f t="shared" si="6"/>
        <v>0</v>
      </c>
      <c r="AP92" s="15">
        <f t="shared" si="6"/>
        <v>0</v>
      </c>
      <c r="AQ92" s="15">
        <f t="shared" si="6"/>
        <v>0</v>
      </c>
      <c r="AR92" s="15">
        <f t="shared" si="6"/>
        <v>0</v>
      </c>
      <c r="AS92" s="15">
        <f t="shared" si="6"/>
        <v>0</v>
      </c>
      <c r="AT92" s="15">
        <f t="shared" si="6"/>
        <v>0</v>
      </c>
      <c r="AU92" s="15">
        <f t="shared" si="6"/>
        <v>0</v>
      </c>
      <c r="AV92" s="15">
        <f t="shared" si="6"/>
        <v>0</v>
      </c>
      <c r="AW92" s="15">
        <f t="shared" si="6"/>
        <v>0</v>
      </c>
      <c r="AX92" s="15">
        <f t="shared" si="6"/>
        <v>0</v>
      </c>
      <c r="AY92" s="15">
        <f t="shared" si="6"/>
        <v>0</v>
      </c>
      <c r="AZ92" s="15">
        <f t="shared" si="6"/>
        <v>0</v>
      </c>
      <c r="BA92" s="15">
        <f t="shared" si="6"/>
        <v>0</v>
      </c>
      <c r="BB92" s="15">
        <f t="shared" si="6"/>
        <v>0</v>
      </c>
      <c r="BC92" s="15">
        <f t="shared" si="6"/>
        <v>0</v>
      </c>
      <c r="BD92" s="15">
        <f t="shared" si="6"/>
        <v>0</v>
      </c>
      <c r="BE92" s="15">
        <f t="shared" si="6"/>
        <v>0</v>
      </c>
    </row>
    <row r="93" spans="1:59" x14ac:dyDescent="0.35">
      <c r="B93" s="77"/>
      <c r="C93" s="77"/>
    </row>
    <row r="94" spans="1:59" x14ac:dyDescent="0.35">
      <c r="B94" s="22"/>
    </row>
    <row r="95" spans="1:59" x14ac:dyDescent="0.35">
      <c r="I95" s="38" t="s">
        <v>119</v>
      </c>
      <c r="J95" s="40"/>
    </row>
    <row r="96" spans="1:59" ht="16" customHeight="1" x14ac:dyDescent="0.35">
      <c r="B96" s="22"/>
      <c r="I96" s="38" t="s">
        <v>120</v>
      </c>
      <c r="J96" s="41"/>
    </row>
    <row r="97" spans="2:10" ht="16" customHeight="1" x14ac:dyDescent="0.35">
      <c r="B97" s="22"/>
      <c r="I97" s="16"/>
      <c r="J97" s="63"/>
    </row>
    <row r="98" spans="2:10" x14ac:dyDescent="0.35">
      <c r="B98" s="22"/>
    </row>
  </sheetData>
  <autoFilter ref="A5:I85" xr:uid="{00000000-0001-0000-0000-000000000000}">
    <filterColumn colId="0" showButton="0"/>
  </autoFilter>
  <dataConsolidate link="1"/>
  <mergeCells count="33">
    <mergeCell ref="B93:C93"/>
    <mergeCell ref="H88:H89"/>
    <mergeCell ref="H91:H92"/>
    <mergeCell ref="A13:A20"/>
    <mergeCell ref="A1:BE1"/>
    <mergeCell ref="A82:A85"/>
    <mergeCell ref="A5:B5"/>
    <mergeCell ref="A6:A12"/>
    <mergeCell ref="A21:A31"/>
    <mergeCell ref="N3:Q3"/>
    <mergeCell ref="R3:U3"/>
    <mergeCell ref="I2:BE2"/>
    <mergeCell ref="A2:H4"/>
    <mergeCell ref="V3:Y3"/>
    <mergeCell ref="J3:M3"/>
    <mergeCell ref="A32:A49"/>
    <mergeCell ref="AT3:AW3"/>
    <mergeCell ref="AX3:BA3"/>
    <mergeCell ref="Z3:AC3"/>
    <mergeCell ref="AD3:AG3"/>
    <mergeCell ref="BB3:BE3"/>
    <mergeCell ref="AL3:AO3"/>
    <mergeCell ref="AP3:AS3"/>
    <mergeCell ref="AH3:AK3"/>
    <mergeCell ref="B90:C90"/>
    <mergeCell ref="B91:C91"/>
    <mergeCell ref="B92:C92"/>
    <mergeCell ref="A73:A81"/>
    <mergeCell ref="BF4:BF5"/>
    <mergeCell ref="B89:C89"/>
    <mergeCell ref="A50:A57"/>
    <mergeCell ref="A58:A61"/>
    <mergeCell ref="A62:A72"/>
  </mergeCells>
  <phoneticPr fontId="2" type="noConversion"/>
  <conditionalFormatting sqref="J6:BE6 J20:BE57 P58:AB58 AD58:AN58 AP58:BE58 J59:BE84">
    <cfRule type="cellIs" dxfId="15" priority="225" operator="equal">
      <formula>1</formula>
    </cfRule>
  </conditionalFormatting>
  <conditionalFormatting sqref="J9:BE9">
    <cfRule type="cellIs" dxfId="13" priority="219" operator="equal">
      <formula>1</formula>
    </cfRule>
  </conditionalFormatting>
  <conditionalFormatting sqref="J11:BE18 J19:BF19">
    <cfRule type="cellIs" dxfId="11" priority="1" operator="equal">
      <formula>1</formula>
    </cfRule>
  </conditionalFormatting>
  <conditionalFormatting sqref="J7:BF7 J8:N8 P8:BE8 J58:M58">
    <cfRule type="cellIs" dxfId="9" priority="392" operator="equal">
      <formula>1</formula>
    </cfRule>
  </conditionalFormatting>
  <conditionalFormatting sqref="J10:BF10">
    <cfRule type="cellIs" dxfId="7" priority="213" operator="equal">
      <formula>1</formula>
    </cfRule>
  </conditionalFormatting>
  <conditionalFormatting sqref="J85:BG85">
    <cfRule type="cellIs" dxfId="5" priority="2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120" scale="52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6" operator="containsText" id="{2A8EB9E3-B06E-4616-97E8-546BE2A5CF7B}">
            <xm:f>NOT(ISERROR(SEARCH(0,J6)))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J6:BE6 J20:BE57 P58:AB58 AD58:AN58 AP58:BE58 J59:BE84</xm:sqref>
        </x14:conditionalFormatting>
        <x14:conditionalFormatting xmlns:xm="http://schemas.microsoft.com/office/excel/2006/main">
          <x14:cfRule type="containsText" priority="220" operator="containsText" id="{834E93DC-811C-409B-85CD-7E93D7245A6F}">
            <xm:f>NOT(ISERROR(SEARCH(0,J9)))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J9:BE9</xm:sqref>
        </x14:conditionalFormatting>
        <x14:conditionalFormatting xmlns:xm="http://schemas.microsoft.com/office/excel/2006/main">
          <x14:cfRule type="containsText" priority="2" operator="containsText" id="{88311C12-D8C7-468A-A435-B0334F97B346}">
            <xm:f>NOT(ISERROR(SEARCH(0,J11)))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J11:BE18 J19:BF19</xm:sqref>
        </x14:conditionalFormatting>
        <x14:conditionalFormatting xmlns:xm="http://schemas.microsoft.com/office/excel/2006/main">
          <x14:cfRule type="containsText" priority="572" operator="containsText" id="{675E52A3-50DE-4641-826E-8C630BF204CE}">
            <xm:f>NOT(ISERROR(SEARCH(0,J7)))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J7:BF7 J8:N8 P8:BE8 J58:M58</xm:sqref>
        </x14:conditionalFormatting>
        <x14:conditionalFormatting xmlns:xm="http://schemas.microsoft.com/office/excel/2006/main">
          <x14:cfRule type="containsText" priority="214" operator="containsText" id="{EA19842C-A18C-417F-8013-B0D4C16E97F9}">
            <xm:f>NOT(ISERROR(SEARCH(0,J10)))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J10:BF10</xm:sqref>
        </x14:conditionalFormatting>
        <x14:conditionalFormatting xmlns:xm="http://schemas.microsoft.com/office/excel/2006/main">
          <x14:cfRule type="containsText" priority="24" operator="containsText" id="{C7E25691-60A0-46DA-9E2C-71153460654A}">
            <xm:f>NOT(ISERROR(SEARCH(0,J85)))</xm:f>
            <xm:f>0</xm:f>
            <x14:dxf>
              <font>
                <color theme="0" tint="-0.24994659260841701"/>
              </font>
              <fill>
                <patternFill>
                  <bgColor theme="0" tint="-0.24994659260841701"/>
                </patternFill>
              </fill>
            </x14:dxf>
          </x14:cfRule>
          <xm:sqref>J85:BG85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1"/>
  <sheetViews>
    <sheetView tabSelected="1" topLeftCell="B13" workbookViewId="0">
      <selection activeCell="H20" sqref="H20"/>
    </sheetView>
  </sheetViews>
  <sheetFormatPr baseColWidth="10" defaultColWidth="0" defaultRowHeight="12.5" zeroHeight="1" x14ac:dyDescent="0.25"/>
  <cols>
    <col min="1" max="1" width="2.81640625" customWidth="1"/>
    <col min="2" max="5" width="11.453125" customWidth="1"/>
    <col min="6" max="7" width="8" customWidth="1"/>
    <col min="8" max="8" width="18.453125" bestFit="1" customWidth="1"/>
    <col min="9" max="9" width="14.54296875" customWidth="1"/>
    <col min="10" max="10" width="3" hidden="1" customWidth="1"/>
    <col min="11" max="11" width="12.453125" bestFit="1" customWidth="1"/>
    <col min="12" max="12" width="11.453125" customWidth="1"/>
    <col min="13" max="13" width="13" customWidth="1"/>
    <col min="14" max="14" width="0.453125" customWidth="1"/>
    <col min="15" max="18" width="11.453125" customWidth="1"/>
    <col min="19" max="19" width="3.1796875" customWidth="1"/>
    <col min="20" max="16384" width="11.453125" hidden="1"/>
  </cols>
  <sheetData>
    <row r="1" spans="18:18" s="1" customFormat="1" x14ac:dyDescent="0.25"/>
    <row r="2" spans="18:18" s="1" customFormat="1" x14ac:dyDescent="0.25"/>
    <row r="3" spans="18:18" s="1" customFormat="1" x14ac:dyDescent="0.25"/>
    <row r="4" spans="18:18" s="1" customFormat="1" x14ac:dyDescent="0.25"/>
    <row r="5" spans="18:18" s="1" customFormat="1" x14ac:dyDescent="0.25"/>
    <row r="6" spans="18:18" s="1" customFormat="1" x14ac:dyDescent="0.25">
      <c r="R6" s="119" t="e">
        <f>HLOOKUP($H$18,'Plan Anual'!$J$4:$BA$134,'Plan Anual'!$F$92,0)</f>
        <v>#N/A</v>
      </c>
    </row>
    <row r="7" spans="18:18" s="1" customFormat="1" x14ac:dyDescent="0.25">
      <c r="R7" s="119"/>
    </row>
    <row r="8" spans="18:18" s="1" customFormat="1" x14ac:dyDescent="0.25"/>
    <row r="9" spans="18:18" s="1" customFormat="1" x14ac:dyDescent="0.25"/>
    <row r="10" spans="18:18" s="1" customFormat="1" x14ac:dyDescent="0.25"/>
    <row r="11" spans="18:18" s="1" customFormat="1" x14ac:dyDescent="0.25"/>
    <row r="12" spans="18:18" s="1" customFormat="1" x14ac:dyDescent="0.25">
      <c r="R12" s="119" t="e">
        <f>HLOOKUP($H$18,'Plan Anual'!$J$4:$BA$134,'Plan Anual'!$F$91,0)</f>
        <v>#N/A</v>
      </c>
    </row>
    <row r="13" spans="18:18" s="1" customFormat="1" x14ac:dyDescent="0.25">
      <c r="R13" s="119"/>
    </row>
    <row r="14" spans="18:18" s="1" customFormat="1" x14ac:dyDescent="0.25">
      <c r="R14" s="1" t="s">
        <v>121</v>
      </c>
    </row>
    <row r="15" spans="18:18" s="1" customFormat="1" x14ac:dyDescent="0.25"/>
    <row r="16" spans="18:18" s="1" customFormat="1" x14ac:dyDescent="0.25"/>
    <row r="17" spans="2:16" s="1" customFormat="1" x14ac:dyDescent="0.25"/>
    <row r="18" spans="2:16" s="1" customFormat="1" ht="18" x14ac:dyDescent="0.4">
      <c r="C18" s="116" t="s">
        <v>122</v>
      </c>
      <c r="D18" s="117"/>
      <c r="E18" s="117"/>
      <c r="F18" s="117"/>
      <c r="G18" s="118"/>
      <c r="H18" s="11">
        <v>48</v>
      </c>
    </row>
    <row r="19" spans="2:16" s="1" customFormat="1" ht="13" x14ac:dyDescent="0.3">
      <c r="C19" s="9" t="s">
        <v>123</v>
      </c>
      <c r="D19" s="12" t="s">
        <v>116</v>
      </c>
      <c r="E19" s="12" t="s">
        <v>124</v>
      </c>
      <c r="F19" s="9" t="s">
        <v>116</v>
      </c>
      <c r="G19" s="9" t="s">
        <v>117</v>
      </c>
      <c r="H19" s="13" t="s">
        <v>125</v>
      </c>
      <c r="L19" s="9"/>
      <c r="M19" s="10" t="s">
        <v>116</v>
      </c>
      <c r="N19" s="9"/>
      <c r="O19" s="10" t="s">
        <v>117</v>
      </c>
    </row>
    <row r="20" spans="2:16" s="1" customFormat="1" ht="13" x14ac:dyDescent="0.3">
      <c r="C20" s="9" t="s">
        <v>4</v>
      </c>
      <c r="D20" s="3">
        <f>IFERROR(F20/E20,0)</f>
        <v>1</v>
      </c>
      <c r="E20" s="8">
        <f>HLOOKUP(J21-1,'Plan Anual'!$J$4:$BF$92,'Plan Anual'!$F$91)</f>
        <v>92</v>
      </c>
      <c r="F20" s="7">
        <f>IF((J21-1)&lt;$H$18,HLOOKUP((J21-1),'Plan Anual'!$J$4:$BE$92,'Plan Anual'!$F$91,0),HLOOKUP($H$18,'Plan Anual'!$J$4:$BE$92,'Plan Anual'!$F$91,0))</f>
        <v>92</v>
      </c>
      <c r="G20" s="7">
        <f>IF((J21-1)&lt;$H$18,HLOOKUP((J21-1),'Plan Anual'!$J$4:$BE$92,'Plan Anual'!$F$92,0),HLOOKUP($H$18,'Plan Anual'!$J$4:$BE$92,'Plan Anual'!$F$92,0))</f>
        <v>0</v>
      </c>
      <c r="H20" s="2">
        <f>IF(D20&lt;&gt;0,IFERROR(G20/E20,0),0)</f>
        <v>0</v>
      </c>
      <c r="J20" s="1">
        <f>HLOOKUP(C20,'Plan Anual'!$J$3:$BE$4,2,0)</f>
        <v>1</v>
      </c>
      <c r="L20" s="9" t="s">
        <v>125</v>
      </c>
      <c r="M20" s="4">
        <f>HLOOKUP($H$18,'Plan Anual'!$J$4:$BE$134,'Plan Anual'!$F$91,0)/'Plan Anual'!BE91</f>
        <v>1</v>
      </c>
      <c r="N20" s="5"/>
      <c r="O20" s="4">
        <f>HLOOKUP($H$18,'Plan Anual'!$J$4:$BE$134,'Plan Anual'!$F$92,0)/'Plan Anual'!BE91</f>
        <v>0</v>
      </c>
    </row>
    <row r="21" spans="2:16" s="1" customFormat="1" ht="13" x14ac:dyDescent="0.3">
      <c r="B21" s="14">
        <f>+E20</f>
        <v>92</v>
      </c>
      <c r="C21" s="9" t="s">
        <v>5</v>
      </c>
      <c r="D21" s="3">
        <f>IFERROR(F21/E21,0)</f>
        <v>1</v>
      </c>
      <c r="E21" s="8">
        <f>HLOOKUP(J22-1,'Plan Anual'!$J$4:$BF$92,'Plan Anual'!$F$91)-B21</f>
        <v>118</v>
      </c>
      <c r="F21" s="7">
        <f>IF(J21&gt;$H$18,0,IF((J22-1)&lt;$H$18,HLOOKUP((J22-1),'Plan Anual'!$J$4:$BE$92,'Plan Anual'!$F$91,0)-HLOOKUP((J21-1),'Plan Anual'!$J$4:$BE$92,'Plan Anual'!$F$91,0),HLOOKUP($H$18,'Plan Anual'!$J$4:$BE$92,'Plan Anual'!$F$91,0)-HLOOKUP((J21-1),'Plan Anual'!$J$4:$BE$92,'Plan Anual'!$F$91,0)))</f>
        <v>118</v>
      </c>
      <c r="G21" s="7">
        <f>IF(J21&gt;$H$18,0,IF((J22-1)&lt;$H$18,HLOOKUP((J22-1),'Plan Anual'!$J$4:$BE$92,'Plan Anual'!$F$92,0)-HLOOKUP((J21-1),'Plan Anual'!$J$4:$BE$92,'Plan Anual'!$F$92,0),HLOOKUP($H$18,'Plan Anual'!$J$4:$BE$92,'Plan Anual'!$F$92,0)-HLOOKUP((J21-1),'Plan Anual'!$J$4:$BE$92,'Plan Anual'!$F$92,0)))</f>
        <v>0</v>
      </c>
      <c r="H21" s="2">
        <f>IF(D21&lt;&gt;0,IFERROR(G21/E21,0),0)</f>
        <v>0</v>
      </c>
      <c r="J21" s="1">
        <f>HLOOKUP(C21,'Plan Anual'!$J$3:$BE$4,2,0)</f>
        <v>5</v>
      </c>
      <c r="L21" s="9" t="s">
        <v>126</v>
      </c>
      <c r="M21" s="6">
        <f>1-M20</f>
        <v>0</v>
      </c>
      <c r="N21" s="5"/>
      <c r="O21" s="6">
        <f>1-O20</f>
        <v>1</v>
      </c>
    </row>
    <row r="22" spans="2:16" s="1" customFormat="1" ht="13" x14ac:dyDescent="0.3">
      <c r="B22" s="14">
        <f>+B21+E21</f>
        <v>210</v>
      </c>
      <c r="C22" s="9" t="s">
        <v>6</v>
      </c>
      <c r="D22" s="3">
        <f>IFERROR(F22/E22,0)</f>
        <v>1</v>
      </c>
      <c r="E22" s="8">
        <f>HLOOKUP(J23-1,'Plan Anual'!$J$4:$BF$92,'Plan Anual'!$F$91)-B22</f>
        <v>117</v>
      </c>
      <c r="F22" s="7">
        <f>IF(J22&gt;$H$18,0,IF((J23-1)&lt;$H$18,HLOOKUP((J23-1),'Plan Anual'!$J$4:$BE$92,'Plan Anual'!$F$91,0)-HLOOKUP((J22-1),'Plan Anual'!$J$4:$BE$92,'Plan Anual'!$F$91,0),HLOOKUP($H$18,'Plan Anual'!$J$4:$BE$92,'Plan Anual'!$F$91,0)-HLOOKUP((J22-1),'Plan Anual'!$J$4:$BE$92,'Plan Anual'!$F$91,0)))</f>
        <v>117</v>
      </c>
      <c r="G22" s="7">
        <f>IF(J22&gt;$H$18,0,IF((J23-1)&lt;$H$18,HLOOKUP((J23-1),'Plan Anual'!$J$4:$BE$92,'Plan Anual'!$F$92,0)-HLOOKUP((J22-1),'Plan Anual'!$J$4:$BE$92,'Plan Anual'!$F$92,0),HLOOKUP($H$18,'Plan Anual'!$J$4:$BE$92,'Plan Anual'!$F$92,0)-HLOOKUP((J22-1),'Plan Anual'!$J$4:$BE$92,'Plan Anual'!$F$92,0)))</f>
        <v>0</v>
      </c>
      <c r="H22" s="2">
        <f>IF(D22&lt;&gt;0,IFERROR(G22/E22,0),0)</f>
        <v>0</v>
      </c>
      <c r="J22" s="1">
        <f>HLOOKUP(C22,'Plan Anual'!$J$3:$BE$4,2,0)</f>
        <v>9</v>
      </c>
    </row>
    <row r="23" spans="2:16" s="1" customFormat="1" ht="12.75" customHeight="1" x14ac:dyDescent="0.3">
      <c r="B23" s="14">
        <f t="shared" ref="B23:B31" si="0">+B22+E22</f>
        <v>327</v>
      </c>
      <c r="C23" s="9" t="s">
        <v>7</v>
      </c>
      <c r="D23" s="3">
        <f>IFERROR(F23/E23,0)</f>
        <v>1</v>
      </c>
      <c r="E23" s="8">
        <f>HLOOKUP(J24-1,'Plan Anual'!$J$4:$BF$92,'Plan Anual'!$F$91)-B23</f>
        <v>107</v>
      </c>
      <c r="F23" s="7">
        <f>IF(J23&gt;$H$18,0,IF((J24-1)&lt;$H$18,HLOOKUP((J24-1),'Plan Anual'!$J$4:$BE$92,'Plan Anual'!$F$91,0)-HLOOKUP((J23-1),'Plan Anual'!$J$4:$BE$92,'Plan Anual'!$F$91,0),HLOOKUP($H$18,'Plan Anual'!$J$4:$BE$92,'Plan Anual'!$F$91,0)-HLOOKUP((J23-1),'Plan Anual'!$J$4:$BE$92,'Plan Anual'!$F$91,0)))</f>
        <v>107</v>
      </c>
      <c r="G23" s="7">
        <f>IF(J23&gt;$H$18,0,IF((J24-1)&lt;$H$18,HLOOKUP((J24-1),'Plan Anual'!$J$4:$BE$92,'Plan Anual'!$F$92,0)-HLOOKUP((J23-1),'Plan Anual'!$J$4:$BE$92,'Plan Anual'!$F$92,0),HLOOKUP($H$18,'Plan Anual'!$J$4:$BE$92,'Plan Anual'!$F$92,0)-HLOOKUP((J23-1),'Plan Anual'!$J$4:$BE$92,'Plan Anual'!$F$92,0)))</f>
        <v>0</v>
      </c>
      <c r="H23" s="2">
        <f>IF(D23&lt;&gt;0,IFERROR(G23/E23,0),0)</f>
        <v>0</v>
      </c>
      <c r="J23" s="1">
        <f>HLOOKUP(C23,'Plan Anual'!$J$3:$BE$4,2,0)</f>
        <v>13</v>
      </c>
      <c r="L23" s="120"/>
      <c r="M23" s="120"/>
      <c r="N23" s="120"/>
      <c r="O23" s="120"/>
      <c r="P23" s="120"/>
    </row>
    <row r="24" spans="2:16" s="1" customFormat="1" ht="12.75" customHeight="1" x14ac:dyDescent="0.3">
      <c r="B24" s="14">
        <f t="shared" si="0"/>
        <v>434</v>
      </c>
      <c r="C24" s="9" t="s">
        <v>8</v>
      </c>
      <c r="D24" s="3">
        <f t="shared" ref="D24:D31" si="1">IFERROR(F24/E24,0)</f>
        <v>1</v>
      </c>
      <c r="E24" s="8">
        <f>HLOOKUP(J25-1,'Plan Anual'!$J$4:$BF$92,'Plan Anual'!$F$91)-B24</f>
        <v>110</v>
      </c>
      <c r="F24" s="7">
        <f>IF(J24&gt;$H$18,0,IF((J25-1)&lt;$H$18,HLOOKUP((J25-1),'Plan Anual'!$J$4:$BE$92,'Plan Anual'!$F$91,0)-HLOOKUP((J24-1),'Plan Anual'!$J$4:$BE$92,'Plan Anual'!$F$91,0),HLOOKUP($H$18,'Plan Anual'!$J$4:$BE$92,'Plan Anual'!$F$91,0)-HLOOKUP((J24-1),'Plan Anual'!$J$4:$BE$92,'Plan Anual'!$F$91,0)))</f>
        <v>110</v>
      </c>
      <c r="G24" s="7">
        <f>IF(J24&gt;$H$18,0,IF((J25-1)&lt;$H$18,HLOOKUP((J25-1),'Plan Anual'!$J$4:$BE$92,'Plan Anual'!$F$92,0)-HLOOKUP((J24-1),'Plan Anual'!$J$4:$BE$92,'Plan Anual'!$F$92,0),HLOOKUP($H$18,'Plan Anual'!$J$4:$BE$92,'Plan Anual'!$F$92,0)-HLOOKUP((J24-1),'Plan Anual'!$J$4:$BE$92,'Plan Anual'!$F$92,0)))</f>
        <v>0</v>
      </c>
      <c r="H24" s="2">
        <f t="shared" ref="H24:H31" si="2">IF(D24&lt;&gt;0,IFERROR(G24/E24,0),0)</f>
        <v>0</v>
      </c>
      <c r="J24" s="1">
        <f>HLOOKUP(C24,'Plan Anual'!$J$3:$BE$4,2,0)</f>
        <v>17</v>
      </c>
      <c r="L24" s="120"/>
      <c r="M24" s="120"/>
      <c r="N24" s="120"/>
      <c r="O24" s="120"/>
      <c r="P24" s="120"/>
    </row>
    <row r="25" spans="2:16" s="1" customFormat="1" ht="12.75" customHeight="1" x14ac:dyDescent="0.3">
      <c r="B25" s="14">
        <f t="shared" si="0"/>
        <v>544</v>
      </c>
      <c r="C25" s="9" t="s">
        <v>9</v>
      </c>
      <c r="D25" s="3">
        <f t="shared" si="1"/>
        <v>1</v>
      </c>
      <c r="E25" s="8">
        <f>HLOOKUP(J26-1,'Plan Anual'!$J$4:$BF$92,'Plan Anual'!$F$91)-B25</f>
        <v>119</v>
      </c>
      <c r="F25" s="7">
        <f>IF(J25&gt;$H$18,0,IF((J26-1)&lt;$H$18,HLOOKUP((J26-1),'Plan Anual'!$J$4:$BE$92,'Plan Anual'!$F$91,0)-HLOOKUP((J25-1),'Plan Anual'!$J$4:$BE$92,'Plan Anual'!$F$91,0),HLOOKUP($H$18,'Plan Anual'!$J$4:$BE$92,'Plan Anual'!$F$91,0)-HLOOKUP((J25-1),'Plan Anual'!$J$4:$BE$92,'Plan Anual'!$F$91,0)))</f>
        <v>119</v>
      </c>
      <c r="G25" s="7">
        <f>IF(J25&gt;$H$18,0,IF((J26-1)&lt;$H$18,HLOOKUP((J26-1),'Plan Anual'!$J$4:$BE$92,'Plan Anual'!$F$92,0)-HLOOKUP((J25-1),'Plan Anual'!$J$4:$BE$92,'Plan Anual'!$F$92,0),HLOOKUP($H$18,'Plan Anual'!$J$4:$BE$92,'Plan Anual'!$F$92,0)-HLOOKUP((J25-1),'Plan Anual'!$J$4:$BE$92,'Plan Anual'!$F$92,0)))</f>
        <v>0</v>
      </c>
      <c r="H25" s="2">
        <f t="shared" si="2"/>
        <v>0</v>
      </c>
      <c r="J25" s="1">
        <f>HLOOKUP(C25,'Plan Anual'!$J$3:$BE$4,2,0)</f>
        <v>21</v>
      </c>
      <c r="L25" s="120"/>
      <c r="M25" s="120"/>
      <c r="N25" s="120"/>
      <c r="O25" s="120"/>
      <c r="P25" s="120"/>
    </row>
    <row r="26" spans="2:16" s="1" customFormat="1" ht="12.75" customHeight="1" x14ac:dyDescent="0.3">
      <c r="B26" s="14">
        <f t="shared" si="0"/>
        <v>663</v>
      </c>
      <c r="C26" s="9" t="s">
        <v>10</v>
      </c>
      <c r="D26" s="3">
        <f t="shared" si="1"/>
        <v>1</v>
      </c>
      <c r="E26" s="8">
        <f>HLOOKUP(J27-1,'Plan Anual'!$J$4:$BF$92,'Plan Anual'!$F$91)-B26</f>
        <v>120</v>
      </c>
      <c r="F26" s="7">
        <f>IF(J26&gt;$H$18,0,IF((J27-1)&lt;$H$18,HLOOKUP((J27-1),'Plan Anual'!$J$4:$BE$92,'Plan Anual'!$F$91,0)-HLOOKUP((J26-1),'Plan Anual'!$J$4:$BE$92,'Plan Anual'!$F$91,0),HLOOKUP($H$18,'Plan Anual'!$J$4:$BE$92,'Plan Anual'!$F$91,0)-HLOOKUP((J26-1),'Plan Anual'!$J$4:$BE$92,'Plan Anual'!$F$91,0)))</f>
        <v>120</v>
      </c>
      <c r="G26" s="7">
        <f>IF(J26&gt;$H$18,0,IF((J27-1)&lt;$H$18,HLOOKUP((J27-1),'Plan Anual'!$J$4:$BE$92,'Plan Anual'!$F$92,0)-HLOOKUP((J26-1),'Plan Anual'!$J$4:$BE$92,'Plan Anual'!$F$92,0),HLOOKUP($H$18,'Plan Anual'!$J$4:$BE$92,'Plan Anual'!$F$92,0)-HLOOKUP((J26-1),'Plan Anual'!$J$4:$BE$92,'Plan Anual'!$F$92,0)))</f>
        <v>0</v>
      </c>
      <c r="H26" s="2">
        <f t="shared" si="2"/>
        <v>0</v>
      </c>
      <c r="J26" s="1">
        <f>HLOOKUP(C26,'Plan Anual'!$J$3:$BE$4,2,0)</f>
        <v>25</v>
      </c>
      <c r="L26" s="120"/>
      <c r="M26" s="120"/>
      <c r="N26" s="120"/>
      <c r="O26" s="120"/>
      <c r="P26" s="120"/>
    </row>
    <row r="27" spans="2:16" s="1" customFormat="1" ht="12.75" customHeight="1" x14ac:dyDescent="0.3">
      <c r="B27" s="14">
        <f t="shared" si="0"/>
        <v>783</v>
      </c>
      <c r="C27" s="9" t="s">
        <v>11</v>
      </c>
      <c r="D27" s="3">
        <f t="shared" si="1"/>
        <v>1</v>
      </c>
      <c r="E27" s="8">
        <f>HLOOKUP(J28-1,'Plan Anual'!$J$4:$BF$92,'Plan Anual'!$F$91)-B27</f>
        <v>115</v>
      </c>
      <c r="F27" s="7">
        <f>IF(J27&gt;$H$18,0,IF((J28-1)&lt;$H$18,HLOOKUP((J28-1),'Plan Anual'!$J$4:$BE$92,'Plan Anual'!$F$91,0)-HLOOKUP((J27-1),'Plan Anual'!$J$4:$BE$92,'Plan Anual'!$F$91,0),HLOOKUP($H$18,'Plan Anual'!$J$4:$BE$92,'Plan Anual'!$F$91,0)-HLOOKUP((J27-1),'Plan Anual'!$J$4:$BE$92,'Plan Anual'!$F$91,0)))</f>
        <v>115</v>
      </c>
      <c r="G27" s="7">
        <f>IF(J27&gt;$H$18,0,IF((J28-1)&lt;$H$18,HLOOKUP((J28-1),'Plan Anual'!$J$4:$BE$92,'Plan Anual'!$F$92,0)-HLOOKUP((J27-1),'Plan Anual'!$J$4:$BE$92,'Plan Anual'!$F$92,0),HLOOKUP($H$18,'Plan Anual'!$J$4:$BE$92,'Plan Anual'!$F$92,0)-HLOOKUP((J27-1),'Plan Anual'!$J$4:$BE$92,'Plan Anual'!$F$92,0)))</f>
        <v>0</v>
      </c>
      <c r="H27" s="2">
        <f t="shared" si="2"/>
        <v>0</v>
      </c>
      <c r="J27" s="1">
        <f>HLOOKUP(C27,'Plan Anual'!$J$3:$BE$4,2,0)</f>
        <v>29</v>
      </c>
      <c r="L27" s="120"/>
      <c r="M27" s="120"/>
      <c r="N27" s="120"/>
      <c r="O27" s="120"/>
      <c r="P27" s="120"/>
    </row>
    <row r="28" spans="2:16" s="1" customFormat="1" ht="12.75" customHeight="1" x14ac:dyDescent="0.3">
      <c r="B28" s="14">
        <f t="shared" si="0"/>
        <v>898</v>
      </c>
      <c r="C28" s="9" t="s">
        <v>12</v>
      </c>
      <c r="D28" s="3">
        <f t="shared" si="1"/>
        <v>1</v>
      </c>
      <c r="E28" s="8">
        <f>HLOOKUP(J29-1,'Plan Anual'!$J$4:$BF$92,'Plan Anual'!$F$91)-B28</f>
        <v>119</v>
      </c>
      <c r="F28" s="7">
        <f>IF(J28&gt;$H$18,0,IF((J29-1)&lt;$H$18,HLOOKUP((J29-1),'Plan Anual'!$J$4:$BE$92,'Plan Anual'!$F$91,0)-HLOOKUP((J28-1),'Plan Anual'!$J$4:$BE$92,'Plan Anual'!$F$91,0),HLOOKUP($H$18,'Plan Anual'!$J$4:$BE$92,'Plan Anual'!$F$91,0)-HLOOKUP((J28-1),'Plan Anual'!$J$4:$BE$92,'Plan Anual'!$F$91,0)))</f>
        <v>119</v>
      </c>
      <c r="G28" s="7">
        <f>IF(J28&gt;$H$18,0,IF((J29-1)&lt;$H$18,HLOOKUP((J29-1),'Plan Anual'!$J$4:$BE$92,'Plan Anual'!$F$92,0)-HLOOKUP((J28-1),'Plan Anual'!$J$4:$BE$92,'Plan Anual'!$F$92,0),HLOOKUP($H$18,'Plan Anual'!$J$4:$BE$92,'Plan Anual'!$F$92,0)-HLOOKUP((J28-1),'Plan Anual'!$J$4:$BE$92,'Plan Anual'!$F$92,0)))</f>
        <v>0</v>
      </c>
      <c r="H28" s="2">
        <f t="shared" si="2"/>
        <v>0</v>
      </c>
      <c r="J28" s="1">
        <f>HLOOKUP(C28,'Plan Anual'!$J$3:$BE$4,2,0)</f>
        <v>33</v>
      </c>
      <c r="L28" s="120"/>
      <c r="M28" s="120"/>
      <c r="N28" s="120"/>
      <c r="O28" s="120"/>
      <c r="P28" s="120"/>
    </row>
    <row r="29" spans="2:16" s="1" customFormat="1" ht="12.75" customHeight="1" x14ac:dyDescent="0.3">
      <c r="B29" s="14">
        <f t="shared" si="0"/>
        <v>1017</v>
      </c>
      <c r="C29" s="9" t="s">
        <v>13</v>
      </c>
      <c r="D29" s="3">
        <f t="shared" si="1"/>
        <v>1</v>
      </c>
      <c r="E29" s="8">
        <f>HLOOKUP(J30-1,'Plan Anual'!$J$4:$BF$92,'Plan Anual'!$F$91)-B29</f>
        <v>117</v>
      </c>
      <c r="F29" s="7">
        <f>IF(J29&gt;$H$18,0,IF((J30-1)&lt;$H$18,HLOOKUP((J30-1),'Plan Anual'!$J$4:$BE$92,'Plan Anual'!$F$91,0)-HLOOKUP((J29-1),'Plan Anual'!$J$4:$BE$92,'Plan Anual'!$F$91,0),HLOOKUP($H$18,'Plan Anual'!$J$4:$BE$92,'Plan Anual'!$F$91,0)-HLOOKUP((J29-1),'Plan Anual'!$J$4:$BE$92,'Plan Anual'!$F$91,0)))</f>
        <v>117</v>
      </c>
      <c r="G29" s="7">
        <f>IF(J29&gt;$H$18,0,IF((J30-1)&lt;$H$18,HLOOKUP((J30-1),'Plan Anual'!$J$4:$BE$92,'Plan Anual'!$F$92,0)-HLOOKUP((J29-1),'Plan Anual'!$J$4:$BE$92,'Plan Anual'!$F$92,0),HLOOKUP($H$18,'Plan Anual'!$J$4:$BE$92,'Plan Anual'!$F$92,0)-HLOOKUP((J29-1),'Plan Anual'!$J$4:$BE$92,'Plan Anual'!$F$92,0)))</f>
        <v>0</v>
      </c>
      <c r="H29" s="2">
        <f t="shared" si="2"/>
        <v>0</v>
      </c>
      <c r="J29" s="1">
        <f>HLOOKUP(C29,'Plan Anual'!$J$3:$BE$4,2,0)</f>
        <v>37</v>
      </c>
      <c r="L29" s="120"/>
      <c r="M29" s="120"/>
      <c r="N29" s="120"/>
      <c r="O29" s="120"/>
      <c r="P29" s="120"/>
    </row>
    <row r="30" spans="2:16" s="1" customFormat="1" ht="12.75" customHeight="1" x14ac:dyDescent="0.3">
      <c r="B30" s="14">
        <f t="shared" si="0"/>
        <v>1134</v>
      </c>
      <c r="C30" s="9" t="s">
        <v>14</v>
      </c>
      <c r="D30" s="3">
        <f t="shared" si="1"/>
        <v>1</v>
      </c>
      <c r="E30" s="8">
        <f>HLOOKUP(J31-1,'Plan Anual'!$J$4:$BF$92,'Plan Anual'!$F$91)-B30</f>
        <v>114</v>
      </c>
      <c r="F30" s="7">
        <f>IF(J30&gt;$H$18,0,IF((J31-1)&lt;$H$18,HLOOKUP((J31-1),'Plan Anual'!$J$4:$BE$92,'Plan Anual'!$F$91,0)-HLOOKUP((J30-1),'Plan Anual'!$J$4:$BE$92,'Plan Anual'!$F$91,0),HLOOKUP($H$18,'Plan Anual'!$J$4:$BE$92,'Plan Anual'!$F$91,0)-HLOOKUP((J30-1),'Plan Anual'!$J$4:$BE$92,'Plan Anual'!$F$91,0)))</f>
        <v>114</v>
      </c>
      <c r="G30" s="7">
        <f>IF(J30&gt;$H$18,0,IF((J31-1)&lt;$H$18,HLOOKUP((J31-1),'Plan Anual'!$J$4:$BE$92,'Plan Anual'!$F$92,0)-HLOOKUP((J30-1),'Plan Anual'!$J$4:$BE$92,'Plan Anual'!$F$92,0),HLOOKUP($H$18,'Plan Anual'!$J$4:$BE$92,'Plan Anual'!$F$92,0)-HLOOKUP((J30-1),'Plan Anual'!$J$4:$BE$92,'Plan Anual'!$F$92,0)))</f>
        <v>0</v>
      </c>
      <c r="H30" s="2">
        <f t="shared" si="2"/>
        <v>0</v>
      </c>
      <c r="J30" s="1">
        <f>HLOOKUP(C30,'Plan Anual'!$J$3:$BE$4,2,0)</f>
        <v>41</v>
      </c>
      <c r="L30" s="120"/>
      <c r="M30" s="120"/>
      <c r="N30" s="120"/>
      <c r="O30" s="120"/>
      <c r="P30" s="120"/>
    </row>
    <row r="31" spans="2:16" s="1" customFormat="1" ht="12.75" customHeight="1" x14ac:dyDescent="0.3">
      <c r="B31" s="14">
        <f t="shared" si="0"/>
        <v>1248</v>
      </c>
      <c r="C31" s="9" t="s">
        <v>15</v>
      </c>
      <c r="D31" s="3">
        <f t="shared" si="1"/>
        <v>0.7142857142857143</v>
      </c>
      <c r="E31" s="8">
        <v>91</v>
      </c>
      <c r="F31" s="7">
        <f>IF(J31&gt;$H$18,0,IF((J32-1)&lt;$H$18,HLOOKUP((J32-1),'Plan Anual'!$J$4:$BE$92,'Plan Anual'!$F$91,0)-HLOOKUP((J31-1),'Plan Anual'!$J$4:$BE$92,'Plan Anual'!$F$91,0),HLOOKUP($H$18,'Plan Anual'!$J$4:$BE$92,'Plan Anual'!$F$91,0)-HLOOKUP((J31-1),'Plan Anual'!$J$4:$BE$92,'Plan Anual'!$F$91,0)))</f>
        <v>65</v>
      </c>
      <c r="G31" s="7">
        <f>IF(J31&gt;$H$18,0,IF((J32-1)&lt;$H$18,HLOOKUP((J32-1),'Plan Anual'!$J$4:$BE$92,'Plan Anual'!$F$92,0)-HLOOKUP((J31-1),'Plan Anual'!$J$4:$BE$92,'Plan Anual'!$F$92,0),HLOOKUP($H$18,'Plan Anual'!$J$4:$BE$92,'Plan Anual'!$F$92,0)-HLOOKUP((J31-1),'Plan Anual'!$J$4:$BE$92,'Plan Anual'!$F$92,0)))</f>
        <v>0</v>
      </c>
      <c r="H31" s="2">
        <f t="shared" si="2"/>
        <v>0</v>
      </c>
      <c r="J31" s="1">
        <f>HLOOKUP(C31,'Plan Anual'!$J$3:$BE$4,2,0)</f>
        <v>45</v>
      </c>
      <c r="L31" s="120"/>
      <c r="M31" s="120"/>
      <c r="N31" s="120"/>
      <c r="O31" s="120"/>
      <c r="P31" s="120"/>
    </row>
    <row r="32" spans="2:16" s="1" customFormat="1" ht="13" x14ac:dyDescent="0.3">
      <c r="C32" s="9" t="s">
        <v>127</v>
      </c>
      <c r="D32" s="3">
        <v>1</v>
      </c>
      <c r="E32" s="8">
        <f>SUM(E20:E31)</f>
        <v>1339</v>
      </c>
      <c r="F32" s="7">
        <f>SUM(F20:F31)</f>
        <v>1313</v>
      </c>
      <c r="G32" s="7">
        <f>SUM(G20:G31)</f>
        <v>0</v>
      </c>
      <c r="H32" s="2">
        <f>IF(D32&lt;&gt;0,G32/F32,0)</f>
        <v>0</v>
      </c>
      <c r="J32" s="1">
        <f>'Plan Anual'!BE4</f>
        <v>48</v>
      </c>
      <c r="L32" s="120"/>
      <c r="M32" s="120"/>
      <c r="N32" s="120"/>
      <c r="O32" s="120"/>
      <c r="P32" s="120"/>
    </row>
    <row r="33" spans="12:16" s="1" customFormat="1" ht="12.75" customHeight="1" x14ac:dyDescent="0.25">
      <c r="L33" s="120"/>
      <c r="M33" s="120"/>
      <c r="N33" s="120"/>
      <c r="O33" s="120"/>
      <c r="P33" s="120"/>
    </row>
    <row r="34" spans="12:16" s="1" customFormat="1" ht="12.75" customHeight="1" x14ac:dyDescent="0.25"/>
    <row r="35" spans="12:16" s="1" customFormat="1" x14ac:dyDescent="0.25"/>
    <row r="36" spans="12:16" s="1" customFormat="1" ht="12.75" customHeight="1" x14ac:dyDescent="0.25"/>
    <row r="37" spans="12:16" s="1" customFormat="1" x14ac:dyDescent="0.25"/>
    <row r="38" spans="12:16" s="1" customFormat="1" x14ac:dyDescent="0.25"/>
    <row r="39" spans="12:16" s="1" customFormat="1" x14ac:dyDescent="0.25"/>
    <row r="40" spans="12:16" s="1" customFormat="1" x14ac:dyDescent="0.25"/>
    <row r="41" spans="12:16" ht="12.75" hidden="1" customHeight="1" x14ac:dyDescent="0.25"/>
  </sheetData>
  <mergeCells count="4">
    <mergeCell ref="C18:G18"/>
    <mergeCell ref="R6:R7"/>
    <mergeCell ref="R12:R13"/>
    <mergeCell ref="L23:P33"/>
  </mergeCells>
  <conditionalFormatting sqref="H20:H32">
    <cfRule type="expression" dxfId="3" priority="5">
      <formula>NOT(ISERROR(SEARCH("Fase por Iniciar",H20)))</formula>
    </cfRule>
    <cfRule type="cellIs" dxfId="2" priority="6" operator="greaterThanOrEqual">
      <formula>0.9</formula>
    </cfRule>
    <cfRule type="cellIs" dxfId="1" priority="7" operator="between">
      <formula>0.7</formula>
      <formula>0.9</formula>
    </cfRule>
    <cfRule type="cellIs" dxfId="0" priority="8" operator="lessThanOrEqual">
      <formula>0.7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FC9D8-1677-43E5-A960-26E9FC47BB6F}">
  <dimension ref="A1:E5"/>
  <sheetViews>
    <sheetView workbookViewId="0">
      <selection activeCell="B3" sqref="B3"/>
    </sheetView>
  </sheetViews>
  <sheetFormatPr baseColWidth="10" defaultColWidth="11.453125" defaultRowHeight="13.5" x14ac:dyDescent="0.35"/>
  <cols>
    <col min="1" max="1" width="12.1796875" style="67" customWidth="1"/>
    <col min="2" max="2" width="13" style="71" customWidth="1"/>
    <col min="3" max="3" width="56.81640625" style="71" customWidth="1"/>
    <col min="4" max="4" width="22.81640625" style="72" customWidth="1"/>
    <col min="5" max="5" width="48" style="71" customWidth="1"/>
    <col min="6" max="16384" width="11.453125" style="67"/>
  </cols>
  <sheetData>
    <row r="1" spans="1:5" x14ac:dyDescent="0.35">
      <c r="B1" s="121" t="s">
        <v>128</v>
      </c>
      <c r="C1" s="121"/>
      <c r="D1" s="121"/>
      <c r="E1" s="121"/>
    </row>
    <row r="3" spans="1:5" ht="27" x14ac:dyDescent="0.35">
      <c r="A3" s="69" t="s">
        <v>129</v>
      </c>
      <c r="B3" s="74" t="s">
        <v>130</v>
      </c>
      <c r="C3" s="69" t="s">
        <v>18</v>
      </c>
      <c r="D3" s="68" t="s">
        <v>20</v>
      </c>
      <c r="E3" s="69" t="s">
        <v>131</v>
      </c>
    </row>
    <row r="4" spans="1:5" ht="27" x14ac:dyDescent="0.35">
      <c r="A4" s="75" t="s">
        <v>132</v>
      </c>
      <c r="B4" s="73"/>
      <c r="C4" s="39"/>
      <c r="D4" s="39"/>
      <c r="E4" s="39"/>
    </row>
    <row r="5" spans="1:5" ht="27" x14ac:dyDescent="0.35">
      <c r="A5" s="75" t="s">
        <v>133</v>
      </c>
      <c r="B5" s="70"/>
      <c r="C5" s="70"/>
      <c r="D5" s="39"/>
      <c r="E5" s="70"/>
    </row>
  </sheetData>
  <mergeCells count="1">
    <mergeCell ref="B1:E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1A512CA0046441A52DBDCAEFACF206" ma:contentTypeVersion="10" ma:contentTypeDescription="Crear nuevo documento." ma:contentTypeScope="" ma:versionID="0ef9d6cec4f52254694c4ecb2eb66a5e">
  <xsd:schema xmlns:xsd="http://www.w3.org/2001/XMLSchema" xmlns:xs="http://www.w3.org/2001/XMLSchema" xmlns:p="http://schemas.microsoft.com/office/2006/metadata/properties" xmlns:ns2="f1fb8e9d-70f2-4441-92db-67486d0532c5" xmlns:ns3="07a4e425-e2f0-451a-b73b-66db6aa7527c" targetNamespace="http://schemas.microsoft.com/office/2006/metadata/properties" ma:root="true" ma:fieldsID="04440fdb3a36b942f9573b3ef6b62894" ns2:_="" ns3:_="">
    <xsd:import namespace="f1fb8e9d-70f2-4441-92db-67486d0532c5"/>
    <xsd:import namespace="07a4e425-e2f0-451a-b73b-66db6aa752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fb8e9d-70f2-4441-92db-67486d0532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02bd80d4-740c-47e9-8342-f60cf88d4e25}" ma:internalName="TaxCatchAll" ma:showField="CatchAllData" ma:web="f1fb8e9d-70f2-4441-92db-67486d0532c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4e425-e2f0-451a-b73b-66db6aa75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1cfe5bb3-3005-4b56-a716-2e3e761839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4e425-e2f0-451a-b73b-66db6aa7527c">
      <Terms xmlns="http://schemas.microsoft.com/office/infopath/2007/PartnerControls"/>
    </lcf76f155ced4ddcb4097134ff3c332f>
    <TaxCatchAll xmlns="f1fb8e9d-70f2-4441-92db-67486d0532c5" xsi:nil="true"/>
    <_dlc_DocId xmlns="f1fb8e9d-70f2-4441-92db-67486d0532c5">T6H746FSKK6X-482209296-610</_dlc_DocId>
    <_dlc_DocIdUrl xmlns="f1fb8e9d-70f2-4441-92db-67486d0532c5">
      <Url>https://metrodemedellin.sharepoint.com/sites/RespaldoMetro/AdmonRiesgosSGSST/_layouts/15/DocIdRedir.aspx?ID=T6H746FSKK6X-482209296-610</Url>
      <Description>T6H746FSKK6X-482209296-610</Description>
    </_dlc_DocIdUrl>
  </documentManagement>
</p:properties>
</file>

<file path=customXml/itemProps1.xml><?xml version="1.0" encoding="utf-8"?>
<ds:datastoreItem xmlns:ds="http://schemas.openxmlformats.org/officeDocument/2006/customXml" ds:itemID="{0810152D-98B3-48B1-8170-1EA3C9C939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41ABE0-1A9D-4EB2-A6F9-BEF8D95F397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9776759-8E25-4B40-B606-848292323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fb8e9d-70f2-4441-92db-67486d0532c5"/>
    <ds:schemaRef ds:uri="07a4e425-e2f0-451a-b73b-66db6aa752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15A3726-DF5C-41B9-8BFD-58921ACB1F81}">
  <ds:schemaRefs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07a4e425-e2f0-451a-b73b-66db6aa7527c"/>
    <ds:schemaRef ds:uri="f1fb8e9d-70f2-4441-92db-67486d0532c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Anual</vt:lpstr>
      <vt:lpstr>Avance</vt:lpstr>
      <vt:lpstr>Seguimiento</vt:lpstr>
      <vt:lpstr>'Plan Anual'!Área_de_impresión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Jeimmy Paola Uribe - Aprendiz Sena</dc:creator>
  <cp:keywords/>
  <dc:description/>
  <cp:lastModifiedBy>Yeny Delgado Herrera</cp:lastModifiedBy>
  <cp:revision/>
  <dcterms:created xsi:type="dcterms:W3CDTF">2020-04-01T21:29:15Z</dcterms:created>
  <dcterms:modified xsi:type="dcterms:W3CDTF">2025-01-31T12:01:27Z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0x010100E61A512CA0046441A52DBDCAEFACF206</vt:lpwstr>
  </property>
  <property fmtid="{D5CDD505-2E9C-101B-9397-08002B2CF9AE}" pid="3" name="Order">
    <vt:r8>3933400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ediaServiceImageTags">
    <vt:lpwstr/>
  </property>
  <property fmtid="{D5CDD505-2E9C-101B-9397-08002B2CF9AE}" pid="9" name="_dlc_DocIdItemGuid">
    <vt:lpwstr>fde08023-a948-402c-8fe5-87ee04af78ea</vt:lpwstr>
  </property>
</Properties>
</file>